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adimir I\Desktop\CAS\TR_2018\Propuesta_meta_cas\"/>
    </mc:Choice>
  </mc:AlternateContent>
  <workbookProtection workbookAlgorithmName="SHA-512" workbookHashValue="GgM0UHBHinjmZBSEUh3ltyQPTw3htCzHSGdlXrBO7V84fFL9IlZwKrSI+i+LLYrx5BYLsunSOApejrhAXpp5lA==" workbookSaltValue="2DjvNEQv9jkYMcWq4AvOWg==" workbookSpinCount="100000" lockStructure="1"/>
  <bookViews>
    <workbookView xWindow="0" yWindow="0" windowWidth="21600" windowHeight="6435" tabRatio="786" firstSheet="2" activeTab="3"/>
  </bookViews>
  <sheets>
    <sheet name="Criterios de evaluación" sheetId="27" r:id="rId1"/>
    <sheet name="Propuesta Usuarios" sheetId="45" r:id="rId2"/>
    <sheet name="Ajuste propuestas" sheetId="46" r:id="rId3"/>
    <sheet name="T1 Directos" sheetId="33" r:id="rId4"/>
    <sheet name="T2 Carare" sheetId="36" r:id="rId5"/>
    <sheet name="T3 Opon" sheetId="37" r:id="rId6"/>
    <sheet name="T4 Suarez" sheetId="38" r:id="rId7"/>
    <sheet name="T5 Fonce" sheetId="39" r:id="rId8"/>
    <sheet name="T6 Chicamocha" sheetId="40" r:id="rId9"/>
    <sheet name="T7 Sogamoso" sheetId="41" r:id="rId10"/>
    <sheet name="T8 Directos Lebrija" sheetId="42" r:id="rId11"/>
    <sheet name="Propuesta meta global" sheetId="44" r:id="rId12"/>
  </sheets>
  <externalReferences>
    <externalReference r:id="rId13"/>
  </externalReferences>
  <definedNames>
    <definedName name="_xlnm._FilterDatabase" localSheetId="11" hidden="1">'Propuesta meta global'!$A$8:$BP$150</definedName>
    <definedName name="_xlnm._FilterDatabase" localSheetId="3" hidden="1">'T1 Directos'!$A$8:$BP$11</definedName>
    <definedName name="_xlnm._FilterDatabase" localSheetId="4" hidden="1">'T2 Carare'!$A$8:$BP$18</definedName>
    <definedName name="_xlnm._FilterDatabase" localSheetId="5" hidden="1">'T3 Opon'!$A$8:$BP$16</definedName>
    <definedName name="_xlnm._FilterDatabase" localSheetId="6" hidden="1">'T4 Suarez'!$A$8:$BP$45</definedName>
    <definedName name="_xlnm._FilterDatabase" localSheetId="7" hidden="1">'T5 Fonce'!$A$8:$BP$23</definedName>
    <definedName name="_xlnm._FilterDatabase" localSheetId="8" hidden="1">'T6 Chicamocha'!$A$8:$BP$28</definedName>
    <definedName name="_xlnm._FilterDatabase" localSheetId="9" hidden="1">'T7 Sogamoso'!$A$8:$BP$24</definedName>
    <definedName name="_xlnm._FilterDatabase" localSheetId="10" hidden="1">'T8 Directos Lebrija'!$A$8:$BP$19</definedName>
    <definedName name="_xlnm.Print_Titles" localSheetId="11">'Propuesta meta global'!$1:$8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50" i="44" l="1"/>
  <c r="AU150" i="44"/>
  <c r="W150" i="44"/>
  <c r="V150" i="44"/>
  <c r="T150" i="44"/>
  <c r="S150" i="44"/>
  <c r="R150" i="44"/>
  <c r="Q150" i="44"/>
  <c r="BE149" i="44"/>
  <c r="BF149" i="44" s="1"/>
  <c r="BG149" i="44" s="1"/>
  <c r="BH149" i="44" s="1"/>
  <c r="BI149" i="44" s="1"/>
  <c r="BJ149" i="44" s="1"/>
  <c r="AX149" i="44" s="1"/>
  <c r="AY149" i="44"/>
  <c r="AZ149" i="44" s="1"/>
  <c r="BA149" i="44" s="1"/>
  <c r="BB149" i="44" s="1"/>
  <c r="BC149" i="44" s="1"/>
  <c r="BD149" i="44" s="1"/>
  <c r="AW149" i="44" s="1"/>
  <c r="AP149" i="44"/>
  <c r="AO149" i="44"/>
  <c r="AX148" i="44"/>
  <c r="AW148" i="44"/>
  <c r="AO148" i="44"/>
  <c r="AP148" i="44" s="1"/>
  <c r="BJ147" i="44"/>
  <c r="AX147" i="44" s="1"/>
  <c r="BE147" i="44"/>
  <c r="BF147" i="44" s="1"/>
  <c r="BG147" i="44" s="1"/>
  <c r="BH147" i="44" s="1"/>
  <c r="BI147" i="44" s="1"/>
  <c r="BD147" i="44"/>
  <c r="AW147" i="44" s="1"/>
  <c r="AY147" i="44"/>
  <c r="AZ147" i="44" s="1"/>
  <c r="BA147" i="44" s="1"/>
  <c r="BB147" i="44" s="1"/>
  <c r="BC147" i="44" s="1"/>
  <c r="AO147" i="44"/>
  <c r="AP147" i="44" s="1"/>
  <c r="BH146" i="44"/>
  <c r="BI146" i="44" s="1"/>
  <c r="BJ146" i="44" s="1"/>
  <c r="AX146" i="44" s="1"/>
  <c r="BG146" i="44"/>
  <c r="BE146" i="44"/>
  <c r="BF146" i="44" s="1"/>
  <c r="BA146" i="44"/>
  <c r="BB146" i="44" s="1"/>
  <c r="BC146" i="44" s="1"/>
  <c r="BD146" i="44" s="1"/>
  <c r="AW146" i="44" s="1"/>
  <c r="AZ146" i="44"/>
  <c r="AY146" i="44"/>
  <c r="AO146" i="44"/>
  <c r="AP146" i="44" s="1"/>
  <c r="BE145" i="44"/>
  <c r="BF145" i="44" s="1"/>
  <c r="BG145" i="44" s="1"/>
  <c r="AY145" i="44"/>
  <c r="AZ145" i="44" s="1"/>
  <c r="BA145" i="44" s="1"/>
  <c r="BB145" i="44" s="1"/>
  <c r="BC145" i="44" s="1"/>
  <c r="AO145" i="44"/>
  <c r="AP145" i="44" s="1"/>
  <c r="BJ144" i="44"/>
  <c r="AX144" i="44" s="1"/>
  <c r="AW144" i="44"/>
  <c r="AP144" i="44"/>
  <c r="AO144" i="44"/>
  <c r="BG143" i="44"/>
  <c r="BH143" i="44" s="1"/>
  <c r="BI143" i="44" s="1"/>
  <c r="BJ143" i="44" s="1"/>
  <c r="AX143" i="44" s="1"/>
  <c r="AW143" i="44"/>
  <c r="AP143" i="44"/>
  <c r="AO143" i="44"/>
  <c r="BJ142" i="44"/>
  <c r="AX142" i="44" s="1"/>
  <c r="BI142" i="44"/>
  <c r="BH142" i="44"/>
  <c r="BG142" i="44"/>
  <c r="BF142" i="44"/>
  <c r="BE142" i="44"/>
  <c r="BD142" i="44"/>
  <c r="AW142" i="44" s="1"/>
  <c r="BC142" i="44"/>
  <c r="BB142" i="44"/>
  <c r="BA142" i="44"/>
  <c r="AZ142" i="44"/>
  <c r="AY142" i="44"/>
  <c r="AO142" i="44"/>
  <c r="AP142" i="44" s="1"/>
  <c r="BJ141" i="44"/>
  <c r="AX141" i="44" s="1"/>
  <c r="BI141" i="44"/>
  <c r="BH141" i="44"/>
  <c r="BG141" i="44"/>
  <c r="BF141" i="44"/>
  <c r="BE141" i="44"/>
  <c r="BD141" i="44"/>
  <c r="AW141" i="44" s="1"/>
  <c r="BC141" i="44"/>
  <c r="BB141" i="44"/>
  <c r="BA141" i="44"/>
  <c r="AZ141" i="44"/>
  <c r="AY141" i="44"/>
  <c r="AO141" i="44"/>
  <c r="AP141" i="44" s="1"/>
  <c r="BJ140" i="44"/>
  <c r="BI140" i="44"/>
  <c r="BH140" i="44"/>
  <c r="BG140" i="44"/>
  <c r="BF140" i="44"/>
  <c r="BE140" i="44"/>
  <c r="BD140" i="44"/>
  <c r="AW140" i="44" s="1"/>
  <c r="BC140" i="44"/>
  <c r="BB140" i="44"/>
  <c r="BA140" i="44"/>
  <c r="AZ140" i="44"/>
  <c r="AY140" i="44"/>
  <c r="AO140" i="44"/>
  <c r="AP140" i="44" s="1"/>
  <c r="AX139" i="44"/>
  <c r="AW139" i="44"/>
  <c r="AO139" i="44"/>
  <c r="AP139" i="44" s="1"/>
  <c r="AR139" i="44" s="1"/>
  <c r="AV136" i="44"/>
  <c r="AU136" i="44"/>
  <c r="T136" i="44"/>
  <c r="S136" i="44"/>
  <c r="R136" i="44"/>
  <c r="Q136" i="44"/>
  <c r="BF135" i="44"/>
  <c r="BG135" i="44" s="1"/>
  <c r="BH135" i="44" s="1"/>
  <c r="BI135" i="44" s="1"/>
  <c r="BJ135" i="44" s="1"/>
  <c r="AX135" i="44" s="1"/>
  <c r="BE135" i="44"/>
  <c r="AY135" i="44"/>
  <c r="AZ135" i="44" s="1"/>
  <c r="BA135" i="44" s="1"/>
  <c r="BB135" i="44" s="1"/>
  <c r="BC135" i="44" s="1"/>
  <c r="BD135" i="44" s="1"/>
  <c r="AW135" i="44" s="1"/>
  <c r="AO135" i="44"/>
  <c r="AP135" i="44" s="1"/>
  <c r="BE134" i="44"/>
  <c r="BF134" i="44" s="1"/>
  <c r="BG134" i="44" s="1"/>
  <c r="BH134" i="44" s="1"/>
  <c r="BI134" i="44" s="1"/>
  <c r="BJ134" i="44" s="1"/>
  <c r="AX134" i="44" s="1"/>
  <c r="AY134" i="44"/>
  <c r="AZ134" i="44" s="1"/>
  <c r="BA134" i="44" s="1"/>
  <c r="BB134" i="44" s="1"/>
  <c r="BC134" i="44" s="1"/>
  <c r="BD134" i="44" s="1"/>
  <c r="AW134" i="44" s="1"/>
  <c r="AO134" i="44"/>
  <c r="AP134" i="44" s="1"/>
  <c r="BJ133" i="44"/>
  <c r="AX133" i="44" s="1"/>
  <c r="BE133" i="44"/>
  <c r="BF133" i="44" s="1"/>
  <c r="BG133" i="44" s="1"/>
  <c r="BH133" i="44" s="1"/>
  <c r="BI133" i="44" s="1"/>
  <c r="BD133" i="44"/>
  <c r="AW133" i="44" s="1"/>
  <c r="AY133" i="44"/>
  <c r="AZ133" i="44" s="1"/>
  <c r="BA133" i="44" s="1"/>
  <c r="BB133" i="44" s="1"/>
  <c r="BC133" i="44" s="1"/>
  <c r="AO133" i="44"/>
  <c r="AP133" i="44" s="1"/>
  <c r="BJ132" i="44"/>
  <c r="AX132" i="44" s="1"/>
  <c r="BE132" i="44"/>
  <c r="BF132" i="44" s="1"/>
  <c r="BG132" i="44" s="1"/>
  <c r="BH132" i="44" s="1"/>
  <c r="BI132" i="44" s="1"/>
  <c r="BD132" i="44"/>
  <c r="AW132" i="44" s="1"/>
  <c r="AY132" i="44"/>
  <c r="AZ132" i="44" s="1"/>
  <c r="BA132" i="44" s="1"/>
  <c r="BB132" i="44" s="1"/>
  <c r="BC132" i="44" s="1"/>
  <c r="AO132" i="44"/>
  <c r="AP132" i="44" s="1"/>
  <c r="BJ131" i="44"/>
  <c r="AX131" i="44" s="1"/>
  <c r="BE131" i="44"/>
  <c r="BF131" i="44" s="1"/>
  <c r="BG131" i="44" s="1"/>
  <c r="BH131" i="44" s="1"/>
  <c r="BI131" i="44" s="1"/>
  <c r="BD131" i="44"/>
  <c r="AW131" i="44" s="1"/>
  <c r="AY131" i="44"/>
  <c r="AZ131" i="44" s="1"/>
  <c r="BA131" i="44" s="1"/>
  <c r="BB131" i="44" s="1"/>
  <c r="BC131" i="44" s="1"/>
  <c r="AO131" i="44"/>
  <c r="AP131" i="44" s="1"/>
  <c r="BJ130" i="44"/>
  <c r="AX130" i="44" s="1"/>
  <c r="BF130" i="44"/>
  <c r="BG130" i="44" s="1"/>
  <c r="BH130" i="44" s="1"/>
  <c r="BI130" i="44" s="1"/>
  <c r="BE130" i="44"/>
  <c r="BD130" i="44"/>
  <c r="AW130" i="44" s="1"/>
  <c r="AY130" i="44"/>
  <c r="AZ130" i="44" s="1"/>
  <c r="BA130" i="44" s="1"/>
  <c r="BB130" i="44" s="1"/>
  <c r="BC130" i="44" s="1"/>
  <c r="AO130" i="44"/>
  <c r="AP130" i="44" s="1"/>
  <c r="BE129" i="44"/>
  <c r="BF129" i="44" s="1"/>
  <c r="BG129" i="44" s="1"/>
  <c r="BH129" i="44" s="1"/>
  <c r="BI129" i="44" s="1"/>
  <c r="BJ129" i="44" s="1"/>
  <c r="AX129" i="44" s="1"/>
  <c r="AY129" i="44"/>
  <c r="AZ129" i="44" s="1"/>
  <c r="BA129" i="44" s="1"/>
  <c r="BB129" i="44" s="1"/>
  <c r="BC129" i="44" s="1"/>
  <c r="BD129" i="44" s="1"/>
  <c r="AW129" i="44" s="1"/>
  <c r="AO129" i="44"/>
  <c r="AP129" i="44" s="1"/>
  <c r="BG128" i="44"/>
  <c r="BH128" i="44" s="1"/>
  <c r="BI128" i="44" s="1"/>
  <c r="BJ128" i="44" s="1"/>
  <c r="AX128" i="44" s="1"/>
  <c r="AZ128" i="44"/>
  <c r="BA128" i="44" s="1"/>
  <c r="BB128" i="44" s="1"/>
  <c r="BC128" i="44" s="1"/>
  <c r="BD128" i="44" s="1"/>
  <c r="AW128" i="44" s="1"/>
  <c r="AP128" i="44"/>
  <c r="AO128" i="44"/>
  <c r="AX127" i="44"/>
  <c r="AW127" i="44"/>
  <c r="AO127" i="44"/>
  <c r="AP127" i="44" s="1"/>
  <c r="BJ126" i="44"/>
  <c r="AX126" i="44" s="1"/>
  <c r="BI126" i="44"/>
  <c r="BH126" i="44"/>
  <c r="BG126" i="44"/>
  <c r="BF126" i="44"/>
  <c r="BE126" i="44"/>
  <c r="BD126" i="44"/>
  <c r="AW126" i="44" s="1"/>
  <c r="BC126" i="44"/>
  <c r="BB126" i="44"/>
  <c r="BA126" i="44"/>
  <c r="AZ126" i="44"/>
  <c r="AY126" i="44"/>
  <c r="AO126" i="44"/>
  <c r="AP126" i="44" s="1"/>
  <c r="BJ125" i="44"/>
  <c r="AX125" i="44" s="1"/>
  <c r="BI125" i="44"/>
  <c r="BH125" i="44"/>
  <c r="BG125" i="44"/>
  <c r="BF125" i="44"/>
  <c r="BE125" i="44"/>
  <c r="BD125" i="44"/>
  <c r="AW125" i="44" s="1"/>
  <c r="BC125" i="44"/>
  <c r="BB125" i="44"/>
  <c r="BA125" i="44"/>
  <c r="AZ125" i="44"/>
  <c r="AY125" i="44"/>
  <c r="AO125" i="44"/>
  <c r="AP125" i="44" s="1"/>
  <c r="AX124" i="44"/>
  <c r="AW124" i="44"/>
  <c r="AO124" i="44"/>
  <c r="AP124" i="44" s="1"/>
  <c r="AX123" i="44"/>
  <c r="AW123" i="44"/>
  <c r="AO123" i="44"/>
  <c r="AP123" i="44" s="1"/>
  <c r="BE122" i="44"/>
  <c r="BF122" i="44" s="1"/>
  <c r="BG122" i="44" s="1"/>
  <c r="BH122" i="44" s="1"/>
  <c r="BI122" i="44" s="1"/>
  <c r="BJ122" i="44" s="1"/>
  <c r="AX122" i="44" s="1"/>
  <c r="AY122" i="44"/>
  <c r="AZ122" i="44" s="1"/>
  <c r="BA122" i="44" s="1"/>
  <c r="BB122" i="44" s="1"/>
  <c r="BC122" i="44" s="1"/>
  <c r="BD122" i="44" s="1"/>
  <c r="AW122" i="44" s="1"/>
  <c r="AO122" i="44"/>
  <c r="AP122" i="44" s="1"/>
  <c r="BE121" i="44"/>
  <c r="BF121" i="44" s="1"/>
  <c r="BG121" i="44" s="1"/>
  <c r="BH121" i="44" s="1"/>
  <c r="BI121" i="44" s="1"/>
  <c r="BJ121" i="44" s="1"/>
  <c r="AX121" i="44" s="1"/>
  <c r="AZ121" i="44"/>
  <c r="BA121" i="44" s="1"/>
  <c r="BB121" i="44" s="1"/>
  <c r="BC121" i="44" s="1"/>
  <c r="BD121" i="44" s="1"/>
  <c r="AW121" i="44" s="1"/>
  <c r="AY121" i="44"/>
  <c r="AO121" i="44"/>
  <c r="AP121" i="44" s="1"/>
  <c r="BE120" i="44"/>
  <c r="BF120" i="44" s="1"/>
  <c r="AY120" i="44"/>
  <c r="AO120" i="44"/>
  <c r="AP120" i="44" s="1"/>
  <c r="AV117" i="44"/>
  <c r="AU117" i="44"/>
  <c r="T117" i="44"/>
  <c r="S117" i="44"/>
  <c r="R117" i="44"/>
  <c r="Q117" i="44"/>
  <c r="BE116" i="44"/>
  <c r="BF116" i="44" s="1"/>
  <c r="BG116" i="44" s="1"/>
  <c r="BH116" i="44" s="1"/>
  <c r="BI116" i="44" s="1"/>
  <c r="BJ116" i="44" s="1"/>
  <c r="AX116" i="44" s="1"/>
  <c r="AY116" i="44"/>
  <c r="AZ116" i="44" s="1"/>
  <c r="BA116" i="44" s="1"/>
  <c r="BB116" i="44" s="1"/>
  <c r="BC116" i="44" s="1"/>
  <c r="BD116" i="44" s="1"/>
  <c r="AW116" i="44" s="1"/>
  <c r="AO116" i="44"/>
  <c r="AP116" i="44" s="1"/>
  <c r="AR116" i="44" s="1"/>
  <c r="BJ115" i="44"/>
  <c r="BE115" i="44"/>
  <c r="BF115" i="44" s="1"/>
  <c r="BG115" i="44" s="1"/>
  <c r="BH115" i="44" s="1"/>
  <c r="BI115" i="44" s="1"/>
  <c r="BD115" i="44"/>
  <c r="AW115" i="44" s="1"/>
  <c r="AY115" i="44"/>
  <c r="AZ115" i="44" s="1"/>
  <c r="BA115" i="44" s="1"/>
  <c r="BB115" i="44" s="1"/>
  <c r="BC115" i="44" s="1"/>
  <c r="AX115" i="44"/>
  <c r="AO115" i="44"/>
  <c r="AP115" i="44" s="1"/>
  <c r="AR115" i="44" s="1"/>
  <c r="BE114" i="44"/>
  <c r="BF114" i="44" s="1"/>
  <c r="BG114" i="44" s="1"/>
  <c r="BH114" i="44" s="1"/>
  <c r="BI114" i="44" s="1"/>
  <c r="BJ114" i="44" s="1"/>
  <c r="AX114" i="44" s="1"/>
  <c r="AY114" i="44"/>
  <c r="AZ114" i="44" s="1"/>
  <c r="BA114" i="44" s="1"/>
  <c r="BB114" i="44" s="1"/>
  <c r="BC114" i="44" s="1"/>
  <c r="BD114" i="44" s="1"/>
  <c r="AW114" i="44" s="1"/>
  <c r="AO114" i="44"/>
  <c r="AP114" i="44" s="1"/>
  <c r="AR114" i="44" s="1"/>
  <c r="BE113" i="44"/>
  <c r="BF113" i="44" s="1"/>
  <c r="BG113" i="44" s="1"/>
  <c r="BH113" i="44" s="1"/>
  <c r="BI113" i="44" s="1"/>
  <c r="BJ113" i="44" s="1"/>
  <c r="AX113" i="44" s="1"/>
  <c r="AY113" i="44"/>
  <c r="AZ113" i="44" s="1"/>
  <c r="BA113" i="44" s="1"/>
  <c r="BB113" i="44" s="1"/>
  <c r="BC113" i="44" s="1"/>
  <c r="BD113" i="44" s="1"/>
  <c r="AW113" i="44" s="1"/>
  <c r="AO113" i="44"/>
  <c r="AP113" i="44" s="1"/>
  <c r="AR113" i="44" s="1"/>
  <c r="BJ112" i="44"/>
  <c r="AX112" i="44" s="1"/>
  <c r="BE112" i="44"/>
  <c r="BF112" i="44" s="1"/>
  <c r="BG112" i="44" s="1"/>
  <c r="BH112" i="44" s="1"/>
  <c r="BI112" i="44" s="1"/>
  <c r="BD112" i="44"/>
  <c r="AW112" i="44" s="1"/>
  <c r="AY112" i="44"/>
  <c r="AZ112" i="44" s="1"/>
  <c r="BA112" i="44" s="1"/>
  <c r="BB112" i="44" s="1"/>
  <c r="BC112" i="44" s="1"/>
  <c r="AO112" i="44"/>
  <c r="AP112" i="44" s="1"/>
  <c r="AR112" i="44" s="1"/>
  <c r="BJ111" i="44"/>
  <c r="AX111" i="44" s="1"/>
  <c r="BD111" i="44"/>
  <c r="AW111" i="44" s="1"/>
  <c r="AO111" i="44"/>
  <c r="AP111" i="44" s="1"/>
  <c r="AR111" i="44" s="1"/>
  <c r="BJ110" i="44"/>
  <c r="AX110" i="44" s="1"/>
  <c r="BE110" i="44"/>
  <c r="BF110" i="44" s="1"/>
  <c r="BG110" i="44" s="1"/>
  <c r="BH110" i="44" s="1"/>
  <c r="BI110" i="44" s="1"/>
  <c r="BD110" i="44"/>
  <c r="AW110" i="44" s="1"/>
  <c r="AY110" i="44"/>
  <c r="AZ110" i="44" s="1"/>
  <c r="BA110" i="44" s="1"/>
  <c r="BB110" i="44" s="1"/>
  <c r="BC110" i="44" s="1"/>
  <c r="AO110" i="44"/>
  <c r="AP110" i="44" s="1"/>
  <c r="AR110" i="44" s="1"/>
  <c r="BJ109" i="44"/>
  <c r="AX109" i="44" s="1"/>
  <c r="BE109" i="44"/>
  <c r="BF109" i="44" s="1"/>
  <c r="BG109" i="44" s="1"/>
  <c r="BH109" i="44" s="1"/>
  <c r="BI109" i="44" s="1"/>
  <c r="BD109" i="44"/>
  <c r="AW109" i="44" s="1"/>
  <c r="AY109" i="44"/>
  <c r="AZ109" i="44" s="1"/>
  <c r="BA109" i="44" s="1"/>
  <c r="BB109" i="44" s="1"/>
  <c r="BC109" i="44" s="1"/>
  <c r="AO109" i="44"/>
  <c r="AP109" i="44" s="1"/>
  <c r="AR109" i="44" s="1"/>
  <c r="BE108" i="44"/>
  <c r="BF108" i="44" s="1"/>
  <c r="BG108" i="44" s="1"/>
  <c r="BH108" i="44" s="1"/>
  <c r="BI108" i="44" s="1"/>
  <c r="BJ108" i="44" s="1"/>
  <c r="AX108" i="44" s="1"/>
  <c r="AY108" i="44"/>
  <c r="AZ108" i="44" s="1"/>
  <c r="BA108" i="44" s="1"/>
  <c r="BB108" i="44" s="1"/>
  <c r="BC108" i="44" s="1"/>
  <c r="BD108" i="44" s="1"/>
  <c r="AW108" i="44" s="1"/>
  <c r="AO108" i="44"/>
  <c r="AP108" i="44" s="1"/>
  <c r="AR108" i="44" s="1"/>
  <c r="BH107" i="44"/>
  <c r="BI107" i="44" s="1"/>
  <c r="BJ107" i="44" s="1"/>
  <c r="AX107" i="44" s="1"/>
  <c r="BB107" i="44"/>
  <c r="BC107" i="44" s="1"/>
  <c r="BD107" i="44" s="1"/>
  <c r="AZ107" i="44"/>
  <c r="AO107" i="44"/>
  <c r="AP107" i="44" s="1"/>
  <c r="AR107" i="44" s="1"/>
  <c r="BE106" i="44"/>
  <c r="BF106" i="44" s="1"/>
  <c r="BG106" i="44" s="1"/>
  <c r="BH106" i="44" s="1"/>
  <c r="BI106" i="44" s="1"/>
  <c r="BJ106" i="44" s="1"/>
  <c r="AX106" i="44" s="1"/>
  <c r="AY106" i="44"/>
  <c r="AZ106" i="44" s="1"/>
  <c r="BA106" i="44" s="1"/>
  <c r="BB106" i="44" s="1"/>
  <c r="BC106" i="44" s="1"/>
  <c r="BD106" i="44" s="1"/>
  <c r="AW106" i="44" s="1"/>
  <c r="AO106" i="44"/>
  <c r="AP106" i="44" s="1"/>
  <c r="AR106" i="44" s="1"/>
  <c r="BJ105" i="44"/>
  <c r="AX105" i="44" s="1"/>
  <c r="BE105" i="44"/>
  <c r="BF105" i="44" s="1"/>
  <c r="BG105" i="44" s="1"/>
  <c r="BH105" i="44" s="1"/>
  <c r="BI105" i="44" s="1"/>
  <c r="BD105" i="44"/>
  <c r="AW105" i="44" s="1"/>
  <c r="AY105" i="44"/>
  <c r="AZ105" i="44" s="1"/>
  <c r="BA105" i="44" s="1"/>
  <c r="BB105" i="44" s="1"/>
  <c r="BC105" i="44" s="1"/>
  <c r="AO105" i="44"/>
  <c r="AP105" i="44" s="1"/>
  <c r="AR105" i="44" s="1"/>
  <c r="BF104" i="44"/>
  <c r="BG104" i="44" s="1"/>
  <c r="BH104" i="44" s="1"/>
  <c r="BI104" i="44" s="1"/>
  <c r="BJ104" i="44" s="1"/>
  <c r="AX104" i="44" s="1"/>
  <c r="AZ104" i="44"/>
  <c r="BA104" i="44" s="1"/>
  <c r="BB104" i="44" s="1"/>
  <c r="BC104" i="44" s="1"/>
  <c r="BD104" i="44" s="1"/>
  <c r="AW104" i="44" s="1"/>
  <c r="AO104" i="44"/>
  <c r="AP104" i="44" s="1"/>
  <c r="AR104" i="44" s="1"/>
  <c r="BE103" i="44"/>
  <c r="BF103" i="44" s="1"/>
  <c r="BG103" i="44" s="1"/>
  <c r="BH103" i="44" s="1"/>
  <c r="BI103" i="44" s="1"/>
  <c r="BJ103" i="44" s="1"/>
  <c r="AX103" i="44" s="1"/>
  <c r="AY103" i="44"/>
  <c r="AZ103" i="44" s="1"/>
  <c r="BA103" i="44" s="1"/>
  <c r="BB103" i="44" s="1"/>
  <c r="BC103" i="44" s="1"/>
  <c r="BD103" i="44" s="1"/>
  <c r="AW103" i="44" s="1"/>
  <c r="AO103" i="44"/>
  <c r="AP103" i="44" s="1"/>
  <c r="AR103" i="44" s="1"/>
  <c r="AE103" i="44"/>
  <c r="AF103" i="44" s="1"/>
  <c r="AG103" i="44" s="1"/>
  <c r="AH103" i="44" s="1"/>
  <c r="AI103" i="44" s="1"/>
  <c r="Y103" i="44"/>
  <c r="Z103" i="44" s="1"/>
  <c r="AA103" i="44" s="1"/>
  <c r="AB103" i="44" s="1"/>
  <c r="AC103" i="44" s="1"/>
  <c r="BJ102" i="44"/>
  <c r="AX102" i="44" s="1"/>
  <c r="BF102" i="44"/>
  <c r="BG102" i="44" s="1"/>
  <c r="BH102" i="44" s="1"/>
  <c r="BI102" i="44" s="1"/>
  <c r="BE102" i="44"/>
  <c r="BD102" i="44"/>
  <c r="AW102" i="44" s="1"/>
  <c r="AY102" i="44"/>
  <c r="AZ102" i="44" s="1"/>
  <c r="BA102" i="44" s="1"/>
  <c r="BB102" i="44" s="1"/>
  <c r="BC102" i="44" s="1"/>
  <c r="AO102" i="44"/>
  <c r="AP102" i="44" s="1"/>
  <c r="AR102" i="44" s="1"/>
  <c r="BE101" i="44"/>
  <c r="BF101" i="44" s="1"/>
  <c r="BG101" i="44" s="1"/>
  <c r="BH101" i="44" s="1"/>
  <c r="BI101" i="44" s="1"/>
  <c r="BJ101" i="44" s="1"/>
  <c r="AX101" i="44" s="1"/>
  <c r="AY101" i="44"/>
  <c r="AZ101" i="44" s="1"/>
  <c r="BA101" i="44" s="1"/>
  <c r="BB101" i="44" s="1"/>
  <c r="BC101" i="44" s="1"/>
  <c r="BD101" i="44" s="1"/>
  <c r="AW101" i="44" s="1"/>
  <c r="AO101" i="44"/>
  <c r="AP101" i="44" s="1"/>
  <c r="AR101" i="44" s="1"/>
  <c r="BJ100" i="44"/>
  <c r="AX100" i="44" s="1"/>
  <c r="BE100" i="44"/>
  <c r="BF100" i="44" s="1"/>
  <c r="BG100" i="44" s="1"/>
  <c r="BH100" i="44" s="1"/>
  <c r="BI100" i="44" s="1"/>
  <c r="BD100" i="44"/>
  <c r="AW100" i="44" s="1"/>
  <c r="AY100" i="44"/>
  <c r="AZ100" i="44" s="1"/>
  <c r="BA100" i="44" s="1"/>
  <c r="BB100" i="44" s="1"/>
  <c r="BC100" i="44" s="1"/>
  <c r="AO100" i="44"/>
  <c r="AP100" i="44" s="1"/>
  <c r="AR100" i="44" s="1"/>
  <c r="BJ99" i="44"/>
  <c r="AX99" i="44" s="1"/>
  <c r="BE99" i="44"/>
  <c r="BF99" i="44" s="1"/>
  <c r="BG99" i="44" s="1"/>
  <c r="BH99" i="44" s="1"/>
  <c r="BI99" i="44" s="1"/>
  <c r="BD99" i="44"/>
  <c r="AW99" i="44" s="1"/>
  <c r="AY99" i="44"/>
  <c r="AZ99" i="44" s="1"/>
  <c r="BA99" i="44" s="1"/>
  <c r="BB99" i="44" s="1"/>
  <c r="BC99" i="44" s="1"/>
  <c r="AO99" i="44"/>
  <c r="AP99" i="44" s="1"/>
  <c r="AR99" i="44" s="1"/>
  <c r="BJ98" i="44"/>
  <c r="AX98" i="44" s="1"/>
  <c r="BE98" i="44"/>
  <c r="BF98" i="44" s="1"/>
  <c r="BG98" i="44" s="1"/>
  <c r="BH98" i="44" s="1"/>
  <c r="BI98" i="44" s="1"/>
  <c r="BD98" i="44"/>
  <c r="AW98" i="44" s="1"/>
  <c r="AY98" i="44"/>
  <c r="AZ98" i="44" s="1"/>
  <c r="BA98" i="44" s="1"/>
  <c r="BB98" i="44" s="1"/>
  <c r="BC98" i="44" s="1"/>
  <c r="AO98" i="44"/>
  <c r="AP98" i="44" s="1"/>
  <c r="AR98" i="44" s="1"/>
  <c r="BE97" i="44"/>
  <c r="AY97" i="44"/>
  <c r="AO97" i="44"/>
  <c r="AP97" i="44" s="1"/>
  <c r="AR97" i="44" s="1"/>
  <c r="AV94" i="44"/>
  <c r="AU94" i="44"/>
  <c r="T94" i="44"/>
  <c r="S94" i="44"/>
  <c r="R94" i="44"/>
  <c r="Q94" i="44"/>
  <c r="BJ93" i="44"/>
  <c r="AX93" i="44" s="1"/>
  <c r="BE93" i="44"/>
  <c r="BF93" i="44" s="1"/>
  <c r="BG93" i="44" s="1"/>
  <c r="BH93" i="44" s="1"/>
  <c r="BI93" i="44" s="1"/>
  <c r="BD93" i="44"/>
  <c r="AW93" i="44" s="1"/>
  <c r="AY93" i="44"/>
  <c r="AZ93" i="44" s="1"/>
  <c r="BA93" i="44" s="1"/>
  <c r="BB93" i="44" s="1"/>
  <c r="BC93" i="44" s="1"/>
  <c r="AO93" i="44"/>
  <c r="AP93" i="44" s="1"/>
  <c r="AR93" i="44" s="1"/>
  <c r="BH92" i="44"/>
  <c r="BI92" i="44" s="1"/>
  <c r="BJ92" i="44" s="1"/>
  <c r="AX92" i="44" s="1"/>
  <c r="BE92" i="44"/>
  <c r="BF92" i="44" s="1"/>
  <c r="BG92" i="44" s="1"/>
  <c r="BB92" i="44"/>
  <c r="BC92" i="44" s="1"/>
  <c r="BD92" i="44" s="1"/>
  <c r="AW92" i="44" s="1"/>
  <c r="AY92" i="44"/>
  <c r="AZ92" i="44" s="1"/>
  <c r="BA92" i="44" s="1"/>
  <c r="AO92" i="44"/>
  <c r="AP92" i="44" s="1"/>
  <c r="AR92" i="44" s="1"/>
  <c r="BJ91" i="44"/>
  <c r="AX91" i="44" s="1"/>
  <c r="BE91" i="44"/>
  <c r="BF91" i="44" s="1"/>
  <c r="BG91" i="44" s="1"/>
  <c r="BH91" i="44" s="1"/>
  <c r="BI91" i="44" s="1"/>
  <c r="BD91" i="44"/>
  <c r="AW91" i="44" s="1"/>
  <c r="AY91" i="44"/>
  <c r="AZ91" i="44" s="1"/>
  <c r="BA91" i="44" s="1"/>
  <c r="BB91" i="44" s="1"/>
  <c r="BC91" i="44" s="1"/>
  <c r="AO91" i="44"/>
  <c r="AP91" i="44" s="1"/>
  <c r="AR91" i="44" s="1"/>
  <c r="BI90" i="44"/>
  <c r="BJ90" i="44" s="1"/>
  <c r="AX90" i="44" s="1"/>
  <c r="BE90" i="44"/>
  <c r="BF90" i="44" s="1"/>
  <c r="BG90" i="44" s="1"/>
  <c r="BH90" i="44" s="1"/>
  <c r="BC90" i="44"/>
  <c r="BD90" i="44" s="1"/>
  <c r="AW90" i="44" s="1"/>
  <c r="AY90" i="44"/>
  <c r="AZ90" i="44" s="1"/>
  <c r="BA90" i="44" s="1"/>
  <c r="BB90" i="44" s="1"/>
  <c r="AO90" i="44"/>
  <c r="AP90" i="44" s="1"/>
  <c r="AR90" i="44" s="1"/>
  <c r="BJ89" i="44"/>
  <c r="AX89" i="44" s="1"/>
  <c r="BE89" i="44"/>
  <c r="BF89" i="44" s="1"/>
  <c r="BG89" i="44" s="1"/>
  <c r="BH89" i="44" s="1"/>
  <c r="BI89" i="44" s="1"/>
  <c r="BD89" i="44"/>
  <c r="AW89" i="44" s="1"/>
  <c r="AY89" i="44"/>
  <c r="AZ89" i="44" s="1"/>
  <c r="BA89" i="44" s="1"/>
  <c r="BB89" i="44" s="1"/>
  <c r="BC89" i="44" s="1"/>
  <c r="AO89" i="44"/>
  <c r="AP89" i="44" s="1"/>
  <c r="AR89" i="44" s="1"/>
  <c r="BF88" i="44"/>
  <c r="BG88" i="44" s="1"/>
  <c r="BH88" i="44" s="1"/>
  <c r="BI88" i="44" s="1"/>
  <c r="BJ88" i="44" s="1"/>
  <c r="AX88" i="44" s="1"/>
  <c r="BE88" i="44"/>
  <c r="AZ88" i="44"/>
  <c r="BA88" i="44" s="1"/>
  <c r="BB88" i="44" s="1"/>
  <c r="BC88" i="44" s="1"/>
  <c r="BD88" i="44" s="1"/>
  <c r="AW88" i="44" s="1"/>
  <c r="AY88" i="44"/>
  <c r="AO88" i="44"/>
  <c r="AP88" i="44" s="1"/>
  <c r="AR88" i="44" s="1"/>
  <c r="BJ87" i="44"/>
  <c r="AX87" i="44" s="1"/>
  <c r="BE87" i="44"/>
  <c r="BF87" i="44" s="1"/>
  <c r="BG87" i="44" s="1"/>
  <c r="BH87" i="44" s="1"/>
  <c r="BI87" i="44" s="1"/>
  <c r="BD87" i="44"/>
  <c r="AW87" i="44" s="1"/>
  <c r="AY87" i="44"/>
  <c r="AZ87" i="44" s="1"/>
  <c r="BA87" i="44" s="1"/>
  <c r="BB87" i="44" s="1"/>
  <c r="BC87" i="44" s="1"/>
  <c r="AO87" i="44"/>
  <c r="AP87" i="44" s="1"/>
  <c r="AR87" i="44" s="1"/>
  <c r="AE87" i="44"/>
  <c r="AF87" i="44" s="1"/>
  <c r="AG87" i="44" s="1"/>
  <c r="AH87" i="44" s="1"/>
  <c r="AI87" i="44" s="1"/>
  <c r="Y87" i="44"/>
  <c r="Z87" i="44" s="1"/>
  <c r="AA87" i="44" s="1"/>
  <c r="AB87" i="44" s="1"/>
  <c r="AC87" i="44" s="1"/>
  <c r="BJ86" i="44"/>
  <c r="AX86" i="44" s="1"/>
  <c r="BE86" i="44"/>
  <c r="BF86" i="44" s="1"/>
  <c r="BG86" i="44" s="1"/>
  <c r="BH86" i="44" s="1"/>
  <c r="BI86" i="44" s="1"/>
  <c r="BD86" i="44"/>
  <c r="AW86" i="44" s="1"/>
  <c r="AY86" i="44"/>
  <c r="AZ86" i="44" s="1"/>
  <c r="BA86" i="44" s="1"/>
  <c r="BB86" i="44" s="1"/>
  <c r="BC86" i="44" s="1"/>
  <c r="AO86" i="44"/>
  <c r="AP86" i="44" s="1"/>
  <c r="AR86" i="44" s="1"/>
  <c r="BJ85" i="44"/>
  <c r="AX85" i="44" s="1"/>
  <c r="BE85" i="44"/>
  <c r="BF85" i="44" s="1"/>
  <c r="BG85" i="44" s="1"/>
  <c r="BH85" i="44" s="1"/>
  <c r="BI85" i="44" s="1"/>
  <c r="BB85" i="44"/>
  <c r="BC85" i="44" s="1"/>
  <c r="BD85" i="44" s="1"/>
  <c r="AW85" i="44" s="1"/>
  <c r="AY85" i="44"/>
  <c r="AZ85" i="44" s="1"/>
  <c r="BA85" i="44" s="1"/>
  <c r="AO85" i="44"/>
  <c r="AP85" i="44" s="1"/>
  <c r="AR85" i="44" s="1"/>
  <c r="BJ84" i="44"/>
  <c r="AX84" i="44" s="1"/>
  <c r="BE84" i="44"/>
  <c r="BF84" i="44" s="1"/>
  <c r="BG84" i="44" s="1"/>
  <c r="BH84" i="44" s="1"/>
  <c r="BI84" i="44" s="1"/>
  <c r="BD84" i="44"/>
  <c r="AW84" i="44" s="1"/>
  <c r="AY84" i="44"/>
  <c r="AZ84" i="44" s="1"/>
  <c r="BA84" i="44" s="1"/>
  <c r="BB84" i="44" s="1"/>
  <c r="BC84" i="44" s="1"/>
  <c r="AO84" i="44"/>
  <c r="AP84" i="44" s="1"/>
  <c r="AR84" i="44" s="1"/>
  <c r="BE83" i="44"/>
  <c r="BF83" i="44" s="1"/>
  <c r="BG83" i="44" s="1"/>
  <c r="BH83" i="44" s="1"/>
  <c r="BI83" i="44" s="1"/>
  <c r="BJ83" i="44" s="1"/>
  <c r="AX83" i="44" s="1"/>
  <c r="AY83" i="44"/>
  <c r="AZ83" i="44" s="1"/>
  <c r="BA83" i="44" s="1"/>
  <c r="BB83" i="44" s="1"/>
  <c r="BC83" i="44" s="1"/>
  <c r="BD83" i="44" s="1"/>
  <c r="AW83" i="44" s="1"/>
  <c r="AO83" i="44"/>
  <c r="AP83" i="44" s="1"/>
  <c r="AR83" i="44" s="1"/>
  <c r="BE82" i="44"/>
  <c r="BF82" i="44" s="1"/>
  <c r="BG82" i="44" s="1"/>
  <c r="BH82" i="44" s="1"/>
  <c r="BI82" i="44" s="1"/>
  <c r="BJ82" i="44" s="1"/>
  <c r="AX82" i="44" s="1"/>
  <c r="AY82" i="44"/>
  <c r="AZ82" i="44" s="1"/>
  <c r="BA82" i="44" s="1"/>
  <c r="BB82" i="44" s="1"/>
  <c r="BC82" i="44" s="1"/>
  <c r="BD82" i="44" s="1"/>
  <c r="AW82" i="44" s="1"/>
  <c r="AO82" i="44"/>
  <c r="AP82" i="44" s="1"/>
  <c r="AR82" i="44" s="1"/>
  <c r="BE81" i="44"/>
  <c r="BF81" i="44" s="1"/>
  <c r="BG81" i="44" s="1"/>
  <c r="BH81" i="44" s="1"/>
  <c r="BI81" i="44" s="1"/>
  <c r="BJ81" i="44" s="1"/>
  <c r="AX81" i="44" s="1"/>
  <c r="AY81" i="44"/>
  <c r="AZ81" i="44" s="1"/>
  <c r="BA81" i="44" s="1"/>
  <c r="BB81" i="44" s="1"/>
  <c r="BC81" i="44" s="1"/>
  <c r="BD81" i="44" s="1"/>
  <c r="AW81" i="44" s="1"/>
  <c r="AO81" i="44"/>
  <c r="AP81" i="44" s="1"/>
  <c r="AR81" i="44" s="1"/>
  <c r="BE80" i="44"/>
  <c r="BF80" i="44" s="1"/>
  <c r="BG80" i="44" s="1"/>
  <c r="BH80" i="44" s="1"/>
  <c r="BI80" i="44" s="1"/>
  <c r="BJ80" i="44" s="1"/>
  <c r="AX80" i="44" s="1"/>
  <c r="AY80" i="44"/>
  <c r="AZ80" i="44" s="1"/>
  <c r="BA80" i="44" s="1"/>
  <c r="BB80" i="44" s="1"/>
  <c r="BC80" i="44" s="1"/>
  <c r="BD80" i="44" s="1"/>
  <c r="AW80" i="44" s="1"/>
  <c r="AO80" i="44"/>
  <c r="AP80" i="44" s="1"/>
  <c r="AR80" i="44" s="1"/>
  <c r="BE79" i="44"/>
  <c r="BF79" i="44" s="1"/>
  <c r="BG79" i="44" s="1"/>
  <c r="AY79" i="44"/>
  <c r="AO79" i="44"/>
  <c r="AP79" i="44" s="1"/>
  <c r="AR79" i="44" s="1"/>
  <c r="AV76" i="44"/>
  <c r="AU76" i="44"/>
  <c r="T76" i="44"/>
  <c r="S76" i="44"/>
  <c r="R76" i="44"/>
  <c r="Q76" i="44"/>
  <c r="BE75" i="44"/>
  <c r="BF75" i="44" s="1"/>
  <c r="BG75" i="44" s="1"/>
  <c r="BH75" i="44" s="1"/>
  <c r="BI75" i="44" s="1"/>
  <c r="BJ75" i="44" s="1"/>
  <c r="AX75" i="44" s="1"/>
  <c r="AY75" i="44"/>
  <c r="AZ75" i="44" s="1"/>
  <c r="BA75" i="44" s="1"/>
  <c r="BB75" i="44" s="1"/>
  <c r="BC75" i="44" s="1"/>
  <c r="BD75" i="44" s="1"/>
  <c r="AW75" i="44" s="1"/>
  <c r="AO75" i="44"/>
  <c r="AP75" i="44" s="1"/>
  <c r="AR75" i="44" s="1"/>
  <c r="BJ74" i="44"/>
  <c r="AX74" i="44" s="1"/>
  <c r="BE74" i="44"/>
  <c r="BF74" i="44" s="1"/>
  <c r="BG74" i="44" s="1"/>
  <c r="BH74" i="44" s="1"/>
  <c r="BI74" i="44" s="1"/>
  <c r="BD74" i="44"/>
  <c r="AW74" i="44" s="1"/>
  <c r="AY74" i="44"/>
  <c r="AZ74" i="44" s="1"/>
  <c r="BA74" i="44" s="1"/>
  <c r="BB74" i="44" s="1"/>
  <c r="BC74" i="44" s="1"/>
  <c r="AO74" i="44"/>
  <c r="AP74" i="44" s="1"/>
  <c r="AR74" i="44" s="1"/>
  <c r="BJ73" i="44"/>
  <c r="AX73" i="44" s="1"/>
  <c r="BE73" i="44"/>
  <c r="BF73" i="44" s="1"/>
  <c r="BG73" i="44" s="1"/>
  <c r="BH73" i="44" s="1"/>
  <c r="BI73" i="44" s="1"/>
  <c r="BD73" i="44"/>
  <c r="AW73" i="44" s="1"/>
  <c r="AY73" i="44"/>
  <c r="AZ73" i="44" s="1"/>
  <c r="BA73" i="44" s="1"/>
  <c r="BB73" i="44" s="1"/>
  <c r="BC73" i="44" s="1"/>
  <c r="AO73" i="44"/>
  <c r="AP73" i="44" s="1"/>
  <c r="AR73" i="44" s="1"/>
  <c r="AE73" i="44"/>
  <c r="AF73" i="44" s="1"/>
  <c r="AG73" i="44" s="1"/>
  <c r="AH73" i="44" s="1"/>
  <c r="AI73" i="44" s="1"/>
  <c r="Y73" i="44"/>
  <c r="Z73" i="44" s="1"/>
  <c r="AA73" i="44" s="1"/>
  <c r="AB73" i="44" s="1"/>
  <c r="AC73" i="44" s="1"/>
  <c r="BE72" i="44"/>
  <c r="BF72" i="44" s="1"/>
  <c r="BG72" i="44" s="1"/>
  <c r="BH72" i="44" s="1"/>
  <c r="BI72" i="44" s="1"/>
  <c r="BJ72" i="44" s="1"/>
  <c r="AX72" i="44" s="1"/>
  <c r="AY72" i="44"/>
  <c r="AZ72" i="44" s="1"/>
  <c r="BA72" i="44" s="1"/>
  <c r="BB72" i="44" s="1"/>
  <c r="BC72" i="44" s="1"/>
  <c r="BD72" i="44" s="1"/>
  <c r="AW72" i="44" s="1"/>
  <c r="AO72" i="44"/>
  <c r="AP72" i="44" s="1"/>
  <c r="AR72" i="44" s="1"/>
  <c r="BJ71" i="44"/>
  <c r="AX71" i="44" s="1"/>
  <c r="BE71" i="44"/>
  <c r="BF71" i="44" s="1"/>
  <c r="BG71" i="44" s="1"/>
  <c r="BH71" i="44" s="1"/>
  <c r="BI71" i="44" s="1"/>
  <c r="BD71" i="44"/>
  <c r="AW71" i="44" s="1"/>
  <c r="AY71" i="44"/>
  <c r="AZ71" i="44" s="1"/>
  <c r="BA71" i="44" s="1"/>
  <c r="BB71" i="44" s="1"/>
  <c r="BC71" i="44" s="1"/>
  <c r="AO71" i="44"/>
  <c r="AP71" i="44" s="1"/>
  <c r="AR71" i="44" s="1"/>
  <c r="BJ70" i="44"/>
  <c r="AX70" i="44" s="1"/>
  <c r="BE70" i="44"/>
  <c r="BF70" i="44" s="1"/>
  <c r="BG70" i="44" s="1"/>
  <c r="BH70" i="44" s="1"/>
  <c r="BI70" i="44" s="1"/>
  <c r="BD70" i="44"/>
  <c r="AW70" i="44" s="1"/>
  <c r="AY70" i="44"/>
  <c r="AZ70" i="44" s="1"/>
  <c r="BA70" i="44" s="1"/>
  <c r="BB70" i="44" s="1"/>
  <c r="BC70" i="44" s="1"/>
  <c r="AO70" i="44"/>
  <c r="AP70" i="44" s="1"/>
  <c r="AR70" i="44" s="1"/>
  <c r="BJ69" i="44"/>
  <c r="AX69" i="44" s="1"/>
  <c r="BE69" i="44"/>
  <c r="BF69" i="44" s="1"/>
  <c r="BG69" i="44" s="1"/>
  <c r="BH69" i="44" s="1"/>
  <c r="BI69" i="44" s="1"/>
  <c r="BD69" i="44"/>
  <c r="AW69" i="44" s="1"/>
  <c r="AY69" i="44"/>
  <c r="AZ69" i="44" s="1"/>
  <c r="BA69" i="44" s="1"/>
  <c r="BB69" i="44" s="1"/>
  <c r="BC69" i="44" s="1"/>
  <c r="AO69" i="44"/>
  <c r="AP69" i="44" s="1"/>
  <c r="AR69" i="44" s="1"/>
  <c r="BJ68" i="44"/>
  <c r="AX68" i="44" s="1"/>
  <c r="BE68" i="44"/>
  <c r="BF68" i="44" s="1"/>
  <c r="BG68" i="44" s="1"/>
  <c r="BH68" i="44" s="1"/>
  <c r="BI68" i="44" s="1"/>
  <c r="BD68" i="44"/>
  <c r="AW68" i="44" s="1"/>
  <c r="AY68" i="44"/>
  <c r="AZ68" i="44" s="1"/>
  <c r="BA68" i="44" s="1"/>
  <c r="BB68" i="44" s="1"/>
  <c r="BC68" i="44" s="1"/>
  <c r="AO68" i="44"/>
  <c r="AP68" i="44" s="1"/>
  <c r="AR68" i="44" s="1"/>
  <c r="BE67" i="44"/>
  <c r="BF67" i="44" s="1"/>
  <c r="BG67" i="44" s="1"/>
  <c r="BH67" i="44" s="1"/>
  <c r="BI67" i="44" s="1"/>
  <c r="BJ67" i="44" s="1"/>
  <c r="AX67" i="44" s="1"/>
  <c r="AY67" i="44"/>
  <c r="AZ67" i="44" s="1"/>
  <c r="BA67" i="44" s="1"/>
  <c r="BB67" i="44" s="1"/>
  <c r="BC67" i="44" s="1"/>
  <c r="BD67" i="44" s="1"/>
  <c r="AW67" i="44" s="1"/>
  <c r="AO67" i="44"/>
  <c r="AP67" i="44" s="1"/>
  <c r="AR67" i="44" s="1"/>
  <c r="BJ66" i="44"/>
  <c r="AX66" i="44" s="1"/>
  <c r="BE66" i="44"/>
  <c r="BF66" i="44" s="1"/>
  <c r="BG66" i="44" s="1"/>
  <c r="BH66" i="44" s="1"/>
  <c r="BI66" i="44" s="1"/>
  <c r="BD66" i="44"/>
  <c r="AW66" i="44" s="1"/>
  <c r="AY66" i="44"/>
  <c r="AZ66" i="44" s="1"/>
  <c r="BA66" i="44" s="1"/>
  <c r="BB66" i="44" s="1"/>
  <c r="BC66" i="44" s="1"/>
  <c r="AO66" i="44"/>
  <c r="AP66" i="44" s="1"/>
  <c r="AR66" i="44" s="1"/>
  <c r="BJ65" i="44"/>
  <c r="AX65" i="44" s="1"/>
  <c r="BE65" i="44"/>
  <c r="BF65" i="44" s="1"/>
  <c r="BG65" i="44" s="1"/>
  <c r="BH65" i="44" s="1"/>
  <c r="BI65" i="44" s="1"/>
  <c r="BD65" i="44"/>
  <c r="AW65" i="44" s="1"/>
  <c r="AY65" i="44"/>
  <c r="AZ65" i="44" s="1"/>
  <c r="BA65" i="44" s="1"/>
  <c r="BB65" i="44" s="1"/>
  <c r="BC65" i="44" s="1"/>
  <c r="AO65" i="44"/>
  <c r="AP65" i="44" s="1"/>
  <c r="AR65" i="44" s="1"/>
  <c r="BJ64" i="44"/>
  <c r="AX64" i="44" s="1"/>
  <c r="BE64" i="44"/>
  <c r="BF64" i="44" s="1"/>
  <c r="BG64" i="44" s="1"/>
  <c r="BH64" i="44" s="1"/>
  <c r="BI64" i="44" s="1"/>
  <c r="BD64" i="44"/>
  <c r="AW64" i="44" s="1"/>
  <c r="AY64" i="44"/>
  <c r="AZ64" i="44" s="1"/>
  <c r="BA64" i="44" s="1"/>
  <c r="BB64" i="44" s="1"/>
  <c r="BC64" i="44" s="1"/>
  <c r="AO64" i="44"/>
  <c r="AP64" i="44" s="1"/>
  <c r="AR64" i="44" s="1"/>
  <c r="BJ63" i="44"/>
  <c r="AX63" i="44" s="1"/>
  <c r="BE63" i="44"/>
  <c r="BF63" i="44" s="1"/>
  <c r="BG63" i="44" s="1"/>
  <c r="BH63" i="44" s="1"/>
  <c r="BI63" i="44" s="1"/>
  <c r="BD63" i="44"/>
  <c r="AW63" i="44" s="1"/>
  <c r="AY63" i="44"/>
  <c r="AZ63" i="44" s="1"/>
  <c r="BA63" i="44" s="1"/>
  <c r="BB63" i="44" s="1"/>
  <c r="BC63" i="44" s="1"/>
  <c r="AO63" i="44"/>
  <c r="AP63" i="44" s="1"/>
  <c r="AR63" i="44" s="1"/>
  <c r="AX62" i="44"/>
  <c r="AW62" i="44"/>
  <c r="AO62" i="44"/>
  <c r="AP62" i="44" s="1"/>
  <c r="AR62" i="44" s="1"/>
  <c r="BE61" i="44"/>
  <c r="BF61" i="44" s="1"/>
  <c r="BG61" i="44" s="1"/>
  <c r="BH61" i="44" s="1"/>
  <c r="BI61" i="44" s="1"/>
  <c r="AY61" i="44"/>
  <c r="AZ61" i="44" s="1"/>
  <c r="BA61" i="44" s="1"/>
  <c r="BB61" i="44" s="1"/>
  <c r="BC61" i="44" s="1"/>
  <c r="AX61" i="44"/>
  <c r="AW61" i="44"/>
  <c r="AO61" i="44"/>
  <c r="AP61" i="44" s="1"/>
  <c r="AR61" i="44" s="1"/>
  <c r="BJ60" i="44"/>
  <c r="AX60" i="44" s="1"/>
  <c r="BE60" i="44"/>
  <c r="BF60" i="44" s="1"/>
  <c r="BG60" i="44" s="1"/>
  <c r="BH60" i="44" s="1"/>
  <c r="BI60" i="44" s="1"/>
  <c r="BD60" i="44"/>
  <c r="AW60" i="44" s="1"/>
  <c r="AY60" i="44"/>
  <c r="AZ60" i="44" s="1"/>
  <c r="BA60" i="44" s="1"/>
  <c r="BB60" i="44" s="1"/>
  <c r="BC60" i="44" s="1"/>
  <c r="AO60" i="44"/>
  <c r="AP60" i="44" s="1"/>
  <c r="AR60" i="44" s="1"/>
  <c r="BJ59" i="44"/>
  <c r="AX59" i="44" s="1"/>
  <c r="BE59" i="44"/>
  <c r="BF59" i="44" s="1"/>
  <c r="BG59" i="44" s="1"/>
  <c r="BH59" i="44" s="1"/>
  <c r="BI59" i="44" s="1"/>
  <c r="BD59" i="44"/>
  <c r="AW59" i="44" s="1"/>
  <c r="AY59" i="44"/>
  <c r="AZ59" i="44" s="1"/>
  <c r="BA59" i="44" s="1"/>
  <c r="BB59" i="44" s="1"/>
  <c r="BC59" i="44" s="1"/>
  <c r="AO59" i="44"/>
  <c r="AP59" i="44" s="1"/>
  <c r="AR59" i="44" s="1"/>
  <c r="BJ58" i="44"/>
  <c r="AX58" i="44" s="1"/>
  <c r="BE58" i="44"/>
  <c r="BF58" i="44" s="1"/>
  <c r="BG58" i="44" s="1"/>
  <c r="BH58" i="44" s="1"/>
  <c r="BI58" i="44" s="1"/>
  <c r="BD58" i="44"/>
  <c r="AW58" i="44" s="1"/>
  <c r="AY58" i="44"/>
  <c r="AZ58" i="44" s="1"/>
  <c r="BA58" i="44" s="1"/>
  <c r="BB58" i="44" s="1"/>
  <c r="BC58" i="44" s="1"/>
  <c r="AO58" i="44"/>
  <c r="AP58" i="44" s="1"/>
  <c r="AR58" i="44" s="1"/>
  <c r="BE57" i="44"/>
  <c r="BF57" i="44" s="1"/>
  <c r="BG57" i="44" s="1"/>
  <c r="BH57" i="44" s="1"/>
  <c r="BI57" i="44" s="1"/>
  <c r="BJ57" i="44" s="1"/>
  <c r="AX57" i="44" s="1"/>
  <c r="AY57" i="44"/>
  <c r="AZ57" i="44" s="1"/>
  <c r="BA57" i="44" s="1"/>
  <c r="BB57" i="44" s="1"/>
  <c r="BC57" i="44" s="1"/>
  <c r="BD57" i="44" s="1"/>
  <c r="AW57" i="44" s="1"/>
  <c r="AO57" i="44"/>
  <c r="AP57" i="44" s="1"/>
  <c r="AR57" i="44" s="1"/>
  <c r="BJ56" i="44"/>
  <c r="AX56" i="44" s="1"/>
  <c r="BE56" i="44"/>
  <c r="BF56" i="44" s="1"/>
  <c r="BG56" i="44" s="1"/>
  <c r="BH56" i="44" s="1"/>
  <c r="BI56" i="44" s="1"/>
  <c r="BD56" i="44"/>
  <c r="AW56" i="44" s="1"/>
  <c r="AY56" i="44"/>
  <c r="AZ56" i="44" s="1"/>
  <c r="BA56" i="44" s="1"/>
  <c r="BB56" i="44" s="1"/>
  <c r="BC56" i="44" s="1"/>
  <c r="AO56" i="44"/>
  <c r="AP56" i="44" s="1"/>
  <c r="AR56" i="44" s="1"/>
  <c r="BI55" i="44"/>
  <c r="BJ55" i="44" s="1"/>
  <c r="AX55" i="44" s="1"/>
  <c r="BH55" i="44"/>
  <c r="BG55" i="44"/>
  <c r="BF55" i="44"/>
  <c r="BE55" i="44"/>
  <c r="BC55" i="44"/>
  <c r="BD55" i="44" s="1"/>
  <c r="AW55" i="44" s="1"/>
  <c r="BB55" i="44"/>
  <c r="BA55" i="44"/>
  <c r="AZ55" i="44"/>
  <c r="AY55" i="44"/>
  <c r="AO55" i="44"/>
  <c r="AP55" i="44" s="1"/>
  <c r="AR55" i="44" s="1"/>
  <c r="BI54" i="44"/>
  <c r="BJ54" i="44" s="1"/>
  <c r="AX54" i="44" s="1"/>
  <c r="BE54" i="44"/>
  <c r="BF54" i="44" s="1"/>
  <c r="BG54" i="44" s="1"/>
  <c r="BH54" i="44" s="1"/>
  <c r="BC54" i="44"/>
  <c r="BD54" i="44" s="1"/>
  <c r="AW54" i="44" s="1"/>
  <c r="AY54" i="44"/>
  <c r="AZ54" i="44" s="1"/>
  <c r="BA54" i="44" s="1"/>
  <c r="BB54" i="44" s="1"/>
  <c r="AO54" i="44"/>
  <c r="AP54" i="44" s="1"/>
  <c r="AR54" i="44" s="1"/>
  <c r="AE54" i="44"/>
  <c r="AF54" i="44" s="1"/>
  <c r="AG54" i="44" s="1"/>
  <c r="AH54" i="44" s="1"/>
  <c r="AI54" i="44" s="1"/>
  <c r="Z54" i="44"/>
  <c r="AA54" i="44" s="1"/>
  <c r="AB54" i="44" s="1"/>
  <c r="AC54" i="44" s="1"/>
  <c r="BJ53" i="44"/>
  <c r="AX53" i="44" s="1"/>
  <c r="BE53" i="44"/>
  <c r="BF53" i="44" s="1"/>
  <c r="BG53" i="44" s="1"/>
  <c r="BH53" i="44" s="1"/>
  <c r="BI53" i="44" s="1"/>
  <c r="BD53" i="44"/>
  <c r="AW53" i="44" s="1"/>
  <c r="AY53" i="44"/>
  <c r="AZ53" i="44" s="1"/>
  <c r="BA53" i="44" s="1"/>
  <c r="BB53" i="44" s="1"/>
  <c r="BC53" i="44" s="1"/>
  <c r="AO53" i="44"/>
  <c r="AP53" i="44" s="1"/>
  <c r="AR53" i="44" s="1"/>
  <c r="BE52" i="44"/>
  <c r="BF52" i="44" s="1"/>
  <c r="BG52" i="44" s="1"/>
  <c r="BH52" i="44" s="1"/>
  <c r="BI52" i="44" s="1"/>
  <c r="BJ52" i="44" s="1"/>
  <c r="AX52" i="44" s="1"/>
  <c r="AY52" i="44"/>
  <c r="AZ52" i="44" s="1"/>
  <c r="BA52" i="44" s="1"/>
  <c r="BB52" i="44" s="1"/>
  <c r="BC52" i="44" s="1"/>
  <c r="BD52" i="44" s="1"/>
  <c r="AW52" i="44" s="1"/>
  <c r="AO52" i="44"/>
  <c r="AP52" i="44" s="1"/>
  <c r="AR52" i="44" s="1"/>
  <c r="AE52" i="44"/>
  <c r="AF52" i="44" s="1"/>
  <c r="AG52" i="44" s="1"/>
  <c r="AH52" i="44" s="1"/>
  <c r="AI52" i="44" s="1"/>
  <c r="Y52" i="44"/>
  <c r="Z52" i="44" s="1"/>
  <c r="AA52" i="44" s="1"/>
  <c r="AB52" i="44" s="1"/>
  <c r="AC52" i="44" s="1"/>
  <c r="BJ51" i="44"/>
  <c r="AX51" i="44" s="1"/>
  <c r="BE51" i="44"/>
  <c r="BF51" i="44" s="1"/>
  <c r="BG51" i="44" s="1"/>
  <c r="BH51" i="44" s="1"/>
  <c r="BI51" i="44" s="1"/>
  <c r="BD51" i="44"/>
  <c r="AW51" i="44" s="1"/>
  <c r="AY51" i="44"/>
  <c r="AZ51" i="44" s="1"/>
  <c r="BA51" i="44" s="1"/>
  <c r="BB51" i="44" s="1"/>
  <c r="BC51" i="44" s="1"/>
  <c r="AO51" i="44"/>
  <c r="AP51" i="44" s="1"/>
  <c r="AR51" i="44" s="1"/>
  <c r="BJ50" i="44"/>
  <c r="AX50" i="44" s="1"/>
  <c r="BE50" i="44"/>
  <c r="BF50" i="44" s="1"/>
  <c r="BG50" i="44" s="1"/>
  <c r="BH50" i="44" s="1"/>
  <c r="BI50" i="44" s="1"/>
  <c r="BD50" i="44"/>
  <c r="AW50" i="44" s="1"/>
  <c r="AY50" i="44"/>
  <c r="AZ50" i="44" s="1"/>
  <c r="BA50" i="44" s="1"/>
  <c r="BB50" i="44" s="1"/>
  <c r="BC50" i="44" s="1"/>
  <c r="AO50" i="44"/>
  <c r="AP50" i="44" s="1"/>
  <c r="AR50" i="44" s="1"/>
  <c r="BJ49" i="44"/>
  <c r="AX49" i="44" s="1"/>
  <c r="BD49" i="44"/>
  <c r="AW49" i="44" s="1"/>
  <c r="AY49" i="44"/>
  <c r="AZ49" i="44" s="1"/>
  <c r="BA49" i="44" s="1"/>
  <c r="BB49" i="44" s="1"/>
  <c r="BC49" i="44" s="1"/>
  <c r="AO49" i="44"/>
  <c r="AP49" i="44" s="1"/>
  <c r="AR49" i="44" s="1"/>
  <c r="BJ48" i="44"/>
  <c r="AX48" i="44" s="1"/>
  <c r="BE48" i="44"/>
  <c r="BF48" i="44" s="1"/>
  <c r="BG48" i="44" s="1"/>
  <c r="BH48" i="44" s="1"/>
  <c r="BI48" i="44" s="1"/>
  <c r="BD48" i="44"/>
  <c r="AW48" i="44" s="1"/>
  <c r="AY48" i="44"/>
  <c r="AZ48" i="44" s="1"/>
  <c r="BA48" i="44" s="1"/>
  <c r="BB48" i="44" s="1"/>
  <c r="BC48" i="44" s="1"/>
  <c r="AO48" i="44"/>
  <c r="AP48" i="44" s="1"/>
  <c r="AR48" i="44" s="1"/>
  <c r="BG47" i="44"/>
  <c r="BH47" i="44" s="1"/>
  <c r="BI47" i="44" s="1"/>
  <c r="BJ47" i="44" s="1"/>
  <c r="AX47" i="44" s="1"/>
  <c r="BE47" i="44"/>
  <c r="BF47" i="44" s="1"/>
  <c r="BA47" i="44"/>
  <c r="BB47" i="44" s="1"/>
  <c r="BC47" i="44" s="1"/>
  <c r="BD47" i="44" s="1"/>
  <c r="AW47" i="44" s="1"/>
  <c r="AY47" i="44"/>
  <c r="AZ47" i="44" s="1"/>
  <c r="AO47" i="44"/>
  <c r="AP47" i="44" s="1"/>
  <c r="AR47" i="44" s="1"/>
  <c r="BJ46" i="44"/>
  <c r="AX46" i="44" s="1"/>
  <c r="BE46" i="44"/>
  <c r="BF46" i="44" s="1"/>
  <c r="BG46" i="44" s="1"/>
  <c r="BH46" i="44" s="1"/>
  <c r="BI46" i="44" s="1"/>
  <c r="BD46" i="44"/>
  <c r="AW46" i="44" s="1"/>
  <c r="AY46" i="44"/>
  <c r="AZ46" i="44" s="1"/>
  <c r="BA46" i="44" s="1"/>
  <c r="BB46" i="44" s="1"/>
  <c r="BC46" i="44" s="1"/>
  <c r="AO46" i="44"/>
  <c r="AP46" i="44" s="1"/>
  <c r="AR46" i="44" s="1"/>
  <c r="BJ45" i="44"/>
  <c r="AX45" i="44" s="1"/>
  <c r="BE45" i="44"/>
  <c r="BF45" i="44" s="1"/>
  <c r="BG45" i="44" s="1"/>
  <c r="BH45" i="44" s="1"/>
  <c r="BI45" i="44" s="1"/>
  <c r="BD45" i="44"/>
  <c r="AW45" i="44" s="1"/>
  <c r="AY45" i="44"/>
  <c r="AZ45" i="44" s="1"/>
  <c r="BA45" i="44" s="1"/>
  <c r="BB45" i="44" s="1"/>
  <c r="BC45" i="44" s="1"/>
  <c r="AO45" i="44"/>
  <c r="AP45" i="44" s="1"/>
  <c r="AR45" i="44" s="1"/>
  <c r="BJ44" i="44"/>
  <c r="AX44" i="44" s="1"/>
  <c r="BE44" i="44"/>
  <c r="BF44" i="44" s="1"/>
  <c r="BG44" i="44" s="1"/>
  <c r="BH44" i="44" s="1"/>
  <c r="BI44" i="44" s="1"/>
  <c r="BD44" i="44"/>
  <c r="AW44" i="44" s="1"/>
  <c r="AY44" i="44"/>
  <c r="AZ44" i="44" s="1"/>
  <c r="BA44" i="44" s="1"/>
  <c r="BB44" i="44" s="1"/>
  <c r="BC44" i="44" s="1"/>
  <c r="AO44" i="44"/>
  <c r="AP44" i="44" s="1"/>
  <c r="AR44" i="44" s="1"/>
  <c r="AX43" i="44"/>
  <c r="AW43" i="44"/>
  <c r="AO43" i="44"/>
  <c r="AP43" i="44" s="1"/>
  <c r="AR43" i="44" s="1"/>
  <c r="BE42" i="44"/>
  <c r="BF42" i="44" s="1"/>
  <c r="BG42" i="44" s="1"/>
  <c r="BH42" i="44" s="1"/>
  <c r="BI42" i="44" s="1"/>
  <c r="BJ42" i="44" s="1"/>
  <c r="AX42" i="44" s="1"/>
  <c r="AY42" i="44"/>
  <c r="AZ42" i="44" s="1"/>
  <c r="BA42" i="44" s="1"/>
  <c r="BB42" i="44" s="1"/>
  <c r="BC42" i="44" s="1"/>
  <c r="BD42" i="44" s="1"/>
  <c r="AW42" i="44" s="1"/>
  <c r="AO42" i="44"/>
  <c r="AP42" i="44" s="1"/>
  <c r="AR42" i="44" s="1"/>
  <c r="BE41" i="44"/>
  <c r="BF41" i="44" s="1"/>
  <c r="BG41" i="44" s="1"/>
  <c r="BH41" i="44" s="1"/>
  <c r="BI41" i="44" s="1"/>
  <c r="BJ41" i="44" s="1"/>
  <c r="AX41" i="44" s="1"/>
  <c r="AY41" i="44"/>
  <c r="AZ41" i="44" s="1"/>
  <c r="BA41" i="44" s="1"/>
  <c r="BB41" i="44" s="1"/>
  <c r="BC41" i="44" s="1"/>
  <c r="BD41" i="44" s="1"/>
  <c r="AW41" i="44" s="1"/>
  <c r="AO41" i="44"/>
  <c r="AP41" i="44" s="1"/>
  <c r="AR41" i="44" s="1"/>
  <c r="AO40" i="44"/>
  <c r="AP40" i="44" s="1"/>
  <c r="AR40" i="44" s="1"/>
  <c r="BE39" i="44"/>
  <c r="BF39" i="44" s="1"/>
  <c r="AY39" i="44"/>
  <c r="AO39" i="44"/>
  <c r="AP39" i="44" s="1"/>
  <c r="AR39" i="44" s="1"/>
  <c r="AV36" i="44"/>
  <c r="AU36" i="44"/>
  <c r="T36" i="44"/>
  <c r="S36" i="44"/>
  <c r="R36" i="44"/>
  <c r="Q36" i="44"/>
  <c r="BE35" i="44"/>
  <c r="BF35" i="44" s="1"/>
  <c r="BG35" i="44" s="1"/>
  <c r="BH35" i="44" s="1"/>
  <c r="BI35" i="44" s="1"/>
  <c r="BJ35" i="44" s="1"/>
  <c r="AX35" i="44" s="1"/>
  <c r="AY35" i="44"/>
  <c r="AZ35" i="44" s="1"/>
  <c r="BA35" i="44" s="1"/>
  <c r="BB35" i="44" s="1"/>
  <c r="BC35" i="44" s="1"/>
  <c r="BD35" i="44" s="1"/>
  <c r="AW35" i="44" s="1"/>
  <c r="AO35" i="44"/>
  <c r="AP35" i="44" s="1"/>
  <c r="BE34" i="44"/>
  <c r="BF34" i="44" s="1"/>
  <c r="BG34" i="44" s="1"/>
  <c r="BH34" i="44" s="1"/>
  <c r="BI34" i="44" s="1"/>
  <c r="BJ34" i="44" s="1"/>
  <c r="AX34" i="44" s="1"/>
  <c r="AY34" i="44"/>
  <c r="AZ34" i="44" s="1"/>
  <c r="BA34" i="44" s="1"/>
  <c r="BB34" i="44" s="1"/>
  <c r="BC34" i="44" s="1"/>
  <c r="BD34" i="44" s="1"/>
  <c r="AW34" i="44" s="1"/>
  <c r="AO34" i="44"/>
  <c r="AP34" i="44" s="1"/>
  <c r="BE33" i="44"/>
  <c r="BF33" i="44" s="1"/>
  <c r="BG33" i="44" s="1"/>
  <c r="BH33" i="44" s="1"/>
  <c r="BI33" i="44" s="1"/>
  <c r="BJ33" i="44" s="1"/>
  <c r="AX33" i="44" s="1"/>
  <c r="AY33" i="44"/>
  <c r="AZ33" i="44" s="1"/>
  <c r="BA33" i="44" s="1"/>
  <c r="BB33" i="44" s="1"/>
  <c r="BC33" i="44" s="1"/>
  <c r="BD33" i="44" s="1"/>
  <c r="AW33" i="44" s="1"/>
  <c r="AO33" i="44"/>
  <c r="AP33" i="44" s="1"/>
  <c r="BJ32" i="44"/>
  <c r="AX32" i="44" s="1"/>
  <c r="BE32" i="44"/>
  <c r="BF32" i="44" s="1"/>
  <c r="BG32" i="44" s="1"/>
  <c r="BH32" i="44" s="1"/>
  <c r="BI32" i="44" s="1"/>
  <c r="BD32" i="44"/>
  <c r="AW32" i="44" s="1"/>
  <c r="AY32" i="44"/>
  <c r="AZ32" i="44" s="1"/>
  <c r="BA32" i="44" s="1"/>
  <c r="BB32" i="44" s="1"/>
  <c r="BC32" i="44" s="1"/>
  <c r="AO32" i="44"/>
  <c r="AP32" i="44" s="1"/>
  <c r="BE31" i="44"/>
  <c r="AY31" i="44"/>
  <c r="AZ31" i="44" s="1"/>
  <c r="BA31" i="44" s="1"/>
  <c r="BB31" i="44" s="1"/>
  <c r="BC31" i="44" s="1"/>
  <c r="BD31" i="44" s="1"/>
  <c r="AW31" i="44" s="1"/>
  <c r="AO31" i="44"/>
  <c r="AP31" i="44" s="1"/>
  <c r="AO30" i="44"/>
  <c r="AP30" i="44" s="1"/>
  <c r="BJ29" i="44"/>
  <c r="AX29" i="44" s="1"/>
  <c r="BI29" i="44"/>
  <c r="BH29" i="44"/>
  <c r="BG29" i="44"/>
  <c r="BF29" i="44"/>
  <c r="BE29" i="44"/>
  <c r="BD29" i="44"/>
  <c r="AW29" i="44" s="1"/>
  <c r="BC29" i="44"/>
  <c r="BB29" i="44"/>
  <c r="BA29" i="44"/>
  <c r="AZ29" i="44"/>
  <c r="AY29" i="44"/>
  <c r="AO29" i="44"/>
  <c r="AP29" i="44" s="1"/>
  <c r="BE28" i="44"/>
  <c r="BF28" i="44" s="1"/>
  <c r="AY28" i="44"/>
  <c r="AO28" i="44"/>
  <c r="AP28" i="44" s="1"/>
  <c r="T25" i="44"/>
  <c r="S25" i="44"/>
  <c r="R25" i="44"/>
  <c r="Q25" i="44"/>
  <c r="BJ24" i="44"/>
  <c r="AX24" i="44" s="1"/>
  <c r="BE24" i="44"/>
  <c r="BF24" i="44" s="1"/>
  <c r="BG24" i="44" s="1"/>
  <c r="BH24" i="44" s="1"/>
  <c r="BI24" i="44" s="1"/>
  <c r="BD24" i="44"/>
  <c r="AW24" i="44" s="1"/>
  <c r="AY24" i="44"/>
  <c r="AZ24" i="44" s="1"/>
  <c r="BA24" i="44" s="1"/>
  <c r="BB24" i="44" s="1"/>
  <c r="BC24" i="44" s="1"/>
  <c r="AO24" i="44"/>
  <c r="AP24" i="44" s="1"/>
  <c r="BE23" i="44"/>
  <c r="BF23" i="44" s="1"/>
  <c r="BG23" i="44" s="1"/>
  <c r="BH23" i="44" s="1"/>
  <c r="BI23" i="44" s="1"/>
  <c r="BJ23" i="44" s="1"/>
  <c r="AX23" i="44" s="1"/>
  <c r="AY23" i="44"/>
  <c r="AZ23" i="44" s="1"/>
  <c r="BA23" i="44" s="1"/>
  <c r="BB23" i="44" s="1"/>
  <c r="BC23" i="44" s="1"/>
  <c r="BD23" i="44" s="1"/>
  <c r="AW23" i="44" s="1"/>
  <c r="AO23" i="44"/>
  <c r="AP23" i="44" s="1"/>
  <c r="BJ22" i="44"/>
  <c r="AX22" i="44" s="1"/>
  <c r="BE22" i="44"/>
  <c r="BF22" i="44" s="1"/>
  <c r="BG22" i="44" s="1"/>
  <c r="BH22" i="44" s="1"/>
  <c r="BI22" i="44" s="1"/>
  <c r="BD22" i="44"/>
  <c r="AW22" i="44" s="1"/>
  <c r="AY22" i="44"/>
  <c r="AZ22" i="44" s="1"/>
  <c r="BA22" i="44" s="1"/>
  <c r="BB22" i="44" s="1"/>
  <c r="BC22" i="44" s="1"/>
  <c r="AO22" i="44"/>
  <c r="AP22" i="44" s="1"/>
  <c r="BJ21" i="44"/>
  <c r="AX21" i="44" s="1"/>
  <c r="BE21" i="44"/>
  <c r="BF21" i="44" s="1"/>
  <c r="BG21" i="44" s="1"/>
  <c r="BH21" i="44" s="1"/>
  <c r="BI21" i="44" s="1"/>
  <c r="BD21" i="44"/>
  <c r="AW21" i="44" s="1"/>
  <c r="AY21" i="44"/>
  <c r="AZ21" i="44" s="1"/>
  <c r="BA21" i="44" s="1"/>
  <c r="BB21" i="44" s="1"/>
  <c r="BC21" i="44" s="1"/>
  <c r="AO21" i="44"/>
  <c r="AP21" i="44" s="1"/>
  <c r="BJ20" i="44"/>
  <c r="AX20" i="44" s="1"/>
  <c r="BE20" i="44"/>
  <c r="BF20" i="44" s="1"/>
  <c r="BG20" i="44" s="1"/>
  <c r="BH20" i="44" s="1"/>
  <c r="BI20" i="44" s="1"/>
  <c r="BD20" i="44"/>
  <c r="AW20" i="44" s="1"/>
  <c r="AY20" i="44"/>
  <c r="AZ20" i="44" s="1"/>
  <c r="BA20" i="44" s="1"/>
  <c r="BB20" i="44" s="1"/>
  <c r="BC20" i="44" s="1"/>
  <c r="AO20" i="44"/>
  <c r="AP20" i="44" s="1"/>
  <c r="BJ19" i="44"/>
  <c r="AX19" i="44" s="1"/>
  <c r="BE19" i="44"/>
  <c r="BF19" i="44" s="1"/>
  <c r="BG19" i="44" s="1"/>
  <c r="BH19" i="44" s="1"/>
  <c r="BI19" i="44" s="1"/>
  <c r="BD19" i="44"/>
  <c r="AW19" i="44" s="1"/>
  <c r="AY19" i="44"/>
  <c r="AZ19" i="44" s="1"/>
  <c r="BA19" i="44" s="1"/>
  <c r="BB19" i="44" s="1"/>
  <c r="BC19" i="44" s="1"/>
  <c r="AV19" i="44"/>
  <c r="AV25" i="44" s="1"/>
  <c r="AU19" i="44"/>
  <c r="AU25" i="44" s="1"/>
  <c r="AO19" i="44"/>
  <c r="AP19" i="44" s="1"/>
  <c r="BE18" i="44"/>
  <c r="BF18" i="44" s="1"/>
  <c r="BG18" i="44" s="1"/>
  <c r="BH18" i="44" s="1"/>
  <c r="BI18" i="44" s="1"/>
  <c r="BJ18" i="44" s="1"/>
  <c r="AX18" i="44" s="1"/>
  <c r="AY18" i="44"/>
  <c r="AO18" i="44"/>
  <c r="AP18" i="44" s="1"/>
  <c r="AO17" i="44"/>
  <c r="AP17" i="44" s="1"/>
  <c r="AO16" i="44"/>
  <c r="AP16" i="44" s="1"/>
  <c r="BE15" i="44"/>
  <c r="AY15" i="44"/>
  <c r="AZ15" i="44" s="1"/>
  <c r="AO15" i="44"/>
  <c r="AP15" i="44" s="1"/>
  <c r="AV12" i="44"/>
  <c r="AU12" i="44"/>
  <c r="T12" i="44"/>
  <c r="S12" i="44"/>
  <c r="R12" i="44"/>
  <c r="Q12" i="44"/>
  <c r="BE11" i="44"/>
  <c r="BF11" i="44" s="1"/>
  <c r="BG11" i="44" s="1"/>
  <c r="BH11" i="44" s="1"/>
  <c r="BI11" i="44" s="1"/>
  <c r="BJ11" i="44" s="1"/>
  <c r="AX11" i="44" s="1"/>
  <c r="AY11" i="44"/>
  <c r="AZ11" i="44" s="1"/>
  <c r="BA11" i="44" s="1"/>
  <c r="BB11" i="44" s="1"/>
  <c r="BC11" i="44" s="1"/>
  <c r="BD11" i="44" s="1"/>
  <c r="AW11" i="44" s="1"/>
  <c r="AO11" i="44"/>
  <c r="AP11" i="44" s="1"/>
  <c r="BE10" i="44"/>
  <c r="BF10" i="44" s="1"/>
  <c r="AY10" i="44"/>
  <c r="AO10" i="44"/>
  <c r="AP10" i="44" s="1"/>
  <c r="AX9" i="44"/>
  <c r="AW9" i="44"/>
  <c r="AO9" i="44"/>
  <c r="AP9" i="44" s="1"/>
  <c r="BJ19" i="41"/>
  <c r="BE19" i="41"/>
  <c r="BD19" i="41"/>
  <c r="AY19" i="41"/>
  <c r="AZ19" i="41" s="1"/>
  <c r="BA19" i="41" s="1"/>
  <c r="BB19" i="41" s="1"/>
  <c r="BC19" i="41" s="1"/>
  <c r="AZ150" i="44" l="1"/>
  <c r="BA150" i="44"/>
  <c r="BE150" i="44"/>
  <c r="BG150" i="44"/>
  <c r="BH145" i="44"/>
  <c r="BI145" i="44" s="1"/>
  <c r="BJ145" i="44" s="1"/>
  <c r="AX145" i="44" s="1"/>
  <c r="BB150" i="44"/>
  <c r="BF150" i="44"/>
  <c r="BD145" i="44"/>
  <c r="AW145" i="44" s="1"/>
  <c r="AW150" i="44" s="1"/>
  <c r="BC150" i="44"/>
  <c r="AX140" i="44"/>
  <c r="AY150" i="44"/>
  <c r="AY136" i="44"/>
  <c r="BF136" i="44"/>
  <c r="BG120" i="44"/>
  <c r="AZ120" i="44"/>
  <c r="AZ136" i="44" s="1"/>
  <c r="BE136" i="44"/>
  <c r="AY117" i="44"/>
  <c r="AW107" i="44"/>
  <c r="BE107" i="44"/>
  <c r="BF107" i="44" s="1"/>
  <c r="BF97" i="44"/>
  <c r="AZ97" i="44"/>
  <c r="AY94" i="44"/>
  <c r="BE94" i="44"/>
  <c r="BG94" i="44"/>
  <c r="BF94" i="44"/>
  <c r="AZ79" i="44"/>
  <c r="BH79" i="44"/>
  <c r="AY76" i="44"/>
  <c r="BE49" i="44"/>
  <c r="BF49" i="44" s="1"/>
  <c r="BG49" i="44" s="1"/>
  <c r="BH49" i="44" s="1"/>
  <c r="BI49" i="44" s="1"/>
  <c r="AZ39" i="44"/>
  <c r="AZ76" i="44" s="1"/>
  <c r="BG39" i="44"/>
  <c r="AY36" i="44"/>
  <c r="BE36" i="44"/>
  <c r="BG28" i="44"/>
  <c r="AZ28" i="44"/>
  <c r="BF31" i="44"/>
  <c r="BG31" i="44" s="1"/>
  <c r="BH31" i="44" s="1"/>
  <c r="BI31" i="44" s="1"/>
  <c r="BJ31" i="44" s="1"/>
  <c r="AX31" i="44" s="1"/>
  <c r="AY25" i="44"/>
  <c r="BE25" i="44"/>
  <c r="BA15" i="44"/>
  <c r="AZ18" i="44"/>
  <c r="BA18" i="44" s="1"/>
  <c r="BB18" i="44" s="1"/>
  <c r="BC18" i="44" s="1"/>
  <c r="BD18" i="44" s="1"/>
  <c r="AW18" i="44" s="1"/>
  <c r="BF15" i="44"/>
  <c r="AY12" i="44"/>
  <c r="BF12" i="44"/>
  <c r="BG10" i="44"/>
  <c r="AZ10" i="44"/>
  <c r="BE12" i="44"/>
  <c r="BF19" i="41"/>
  <c r="BG19" i="41" s="1"/>
  <c r="BH19" i="41" s="1"/>
  <c r="BI19" i="41" s="1"/>
  <c r="BA120" i="44" l="1"/>
  <c r="BB120" i="44" s="1"/>
  <c r="AX150" i="44"/>
  <c r="BJ150" i="44"/>
  <c r="BD150" i="44"/>
  <c r="BI150" i="44"/>
  <c r="BH150" i="44"/>
  <c r="BE117" i="44"/>
  <c r="BG136" i="44"/>
  <c r="BH120" i="44"/>
  <c r="BA136" i="44"/>
  <c r="BF76" i="44"/>
  <c r="AZ117" i="44"/>
  <c r="BA97" i="44"/>
  <c r="BF117" i="44"/>
  <c r="BG97" i="44"/>
  <c r="AZ94" i="44"/>
  <c r="BA79" i="44"/>
  <c r="BH94" i="44"/>
  <c r="BI79" i="44"/>
  <c r="BE76" i="44"/>
  <c r="BA39" i="44"/>
  <c r="BA76" i="44" s="1"/>
  <c r="BG76" i="44"/>
  <c r="BH39" i="44"/>
  <c r="BF36" i="44"/>
  <c r="BG36" i="44"/>
  <c r="BH28" i="44"/>
  <c r="AZ36" i="44"/>
  <c r="BA28" i="44"/>
  <c r="AZ25" i="44"/>
  <c r="BB15" i="44"/>
  <c r="BA25" i="44"/>
  <c r="BG15" i="44"/>
  <c r="BF25" i="44"/>
  <c r="AZ12" i="44"/>
  <c r="BA10" i="44"/>
  <c r="BG12" i="44"/>
  <c r="BH10" i="44"/>
  <c r="BE18" i="41"/>
  <c r="AY18" i="41"/>
  <c r="BI120" i="44" l="1"/>
  <c r="BH136" i="44"/>
  <c r="BB136" i="44"/>
  <c r="BC120" i="44"/>
  <c r="BG117" i="44"/>
  <c r="BH97" i="44"/>
  <c r="BA117" i="44"/>
  <c r="BB97" i="44"/>
  <c r="BB39" i="44"/>
  <c r="BB76" i="44" s="1"/>
  <c r="BI94" i="44"/>
  <c r="BJ79" i="44"/>
  <c r="BA94" i="44"/>
  <c r="BB79" i="44"/>
  <c r="BH76" i="44"/>
  <c r="BI39" i="44"/>
  <c r="BH36" i="44"/>
  <c r="BI28" i="44"/>
  <c r="BA36" i="44"/>
  <c r="BB28" i="44"/>
  <c r="BC15" i="44"/>
  <c r="BB25" i="44"/>
  <c r="BG25" i="44"/>
  <c r="BH15" i="44"/>
  <c r="BB10" i="44"/>
  <c r="BA12" i="44"/>
  <c r="BH12" i="44"/>
  <c r="BI10" i="44"/>
  <c r="BJ24" i="41"/>
  <c r="BE24" i="41"/>
  <c r="BF24" i="41" s="1"/>
  <c r="BG24" i="41" s="1"/>
  <c r="BH24" i="41" s="1"/>
  <c r="BI24" i="41" s="1"/>
  <c r="BD24" i="41"/>
  <c r="AY24" i="41"/>
  <c r="AZ24" i="41" s="1"/>
  <c r="BA24" i="41" s="1"/>
  <c r="BB24" i="41" s="1"/>
  <c r="BC24" i="41" s="1"/>
  <c r="AW24" i="41" s="1"/>
  <c r="BE19" i="42"/>
  <c r="BF19" i="42" s="1"/>
  <c r="BG19" i="42" s="1"/>
  <c r="BH19" i="42" s="1"/>
  <c r="BI19" i="42" s="1"/>
  <c r="BJ19" i="42" s="1"/>
  <c r="AY19" i="42"/>
  <c r="AZ19" i="42" s="1"/>
  <c r="BA19" i="42" s="1"/>
  <c r="BB19" i="42" s="1"/>
  <c r="BC19" i="42" s="1"/>
  <c r="BJ23" i="41"/>
  <c r="BD23" i="41"/>
  <c r="BE15" i="42"/>
  <c r="BF15" i="42" s="1"/>
  <c r="BG15" i="42" s="1"/>
  <c r="BH15" i="42" s="1"/>
  <c r="BI15" i="42" s="1"/>
  <c r="BJ15" i="42" s="1"/>
  <c r="AY15" i="42"/>
  <c r="AZ15" i="42" s="1"/>
  <c r="BA15" i="42" s="1"/>
  <c r="BB15" i="42" s="1"/>
  <c r="BC15" i="42" s="1"/>
  <c r="BE23" i="41"/>
  <c r="BF23" i="41" s="1"/>
  <c r="BG23" i="41" s="1"/>
  <c r="BH23" i="41" s="1"/>
  <c r="BI23" i="41" s="1"/>
  <c r="AX23" i="41" s="1"/>
  <c r="AY23" i="41"/>
  <c r="AZ23" i="41" s="1"/>
  <c r="BA23" i="41" s="1"/>
  <c r="BB23" i="41" s="1"/>
  <c r="BC23" i="41" s="1"/>
  <c r="BF18" i="41"/>
  <c r="BG18" i="41" s="1"/>
  <c r="BH18" i="41" s="1"/>
  <c r="BI18" i="41" s="1"/>
  <c r="BJ18" i="41" s="1"/>
  <c r="AZ18" i="41"/>
  <c r="BA18" i="41" s="1"/>
  <c r="BB18" i="41" s="1"/>
  <c r="BC18" i="41" s="1"/>
  <c r="BD18" i="41" s="1"/>
  <c r="BE10" i="41"/>
  <c r="BF10" i="41" s="1"/>
  <c r="BG10" i="41" s="1"/>
  <c r="BH10" i="41" s="1"/>
  <c r="BI10" i="41" s="1"/>
  <c r="BJ10" i="41" s="1"/>
  <c r="AX10" i="41" s="1"/>
  <c r="AY10" i="41"/>
  <c r="AZ10" i="41" s="1"/>
  <c r="BA10" i="41" s="1"/>
  <c r="BB10" i="41" s="1"/>
  <c r="BC10" i="41" s="1"/>
  <c r="BD10" i="41" s="1"/>
  <c r="AW10" i="41" s="1"/>
  <c r="BE9" i="41"/>
  <c r="BF9" i="41" s="1"/>
  <c r="BG9" i="41" s="1"/>
  <c r="BH9" i="41" s="1"/>
  <c r="BI9" i="41" s="1"/>
  <c r="BJ9" i="41" s="1"/>
  <c r="AX9" i="41" s="1"/>
  <c r="AY9" i="41"/>
  <c r="AZ9" i="41" s="1"/>
  <c r="BA9" i="41" s="1"/>
  <c r="BB9" i="41" s="1"/>
  <c r="BC9" i="41" s="1"/>
  <c r="BD9" i="41" s="1"/>
  <c r="AW9" i="41" s="1"/>
  <c r="BF11" i="41"/>
  <c r="BG11" i="41" s="1"/>
  <c r="BH11" i="41" s="1"/>
  <c r="BI11" i="41" s="1"/>
  <c r="BJ11" i="41" s="1"/>
  <c r="AX11" i="41" s="1"/>
  <c r="AZ11" i="41"/>
  <c r="BA11" i="41" s="1"/>
  <c r="BB11" i="41" s="1"/>
  <c r="BC11" i="41" s="1"/>
  <c r="BD11" i="41" s="1"/>
  <c r="AW11" i="41" s="1"/>
  <c r="BF9" i="40"/>
  <c r="BG9" i="40" s="1"/>
  <c r="BH9" i="40" s="1"/>
  <c r="BI9" i="40" s="1"/>
  <c r="BJ9" i="40" s="1"/>
  <c r="AX9" i="40" s="1"/>
  <c r="BE9" i="40"/>
  <c r="AY9" i="40"/>
  <c r="AZ9" i="40" s="1"/>
  <c r="BA9" i="40" s="1"/>
  <c r="BB9" i="40" s="1"/>
  <c r="BC9" i="40" s="1"/>
  <c r="BD9" i="40" s="1"/>
  <c r="AW9" i="40" s="1"/>
  <c r="BE13" i="39"/>
  <c r="BF13" i="39" s="1"/>
  <c r="BG13" i="39" s="1"/>
  <c r="BH13" i="39" s="1"/>
  <c r="BI13" i="39" s="1"/>
  <c r="BJ13" i="39" s="1"/>
  <c r="AX13" i="39" s="1"/>
  <c r="AY13" i="39"/>
  <c r="AZ13" i="39" s="1"/>
  <c r="BA13" i="39" s="1"/>
  <c r="BB13" i="39" s="1"/>
  <c r="BC13" i="39" s="1"/>
  <c r="BD13" i="39" s="1"/>
  <c r="AW13" i="39" s="1"/>
  <c r="BE12" i="39"/>
  <c r="BF12" i="39" s="1"/>
  <c r="BG12" i="39" s="1"/>
  <c r="BH12" i="39" s="1"/>
  <c r="BI12" i="39" s="1"/>
  <c r="BJ12" i="39" s="1"/>
  <c r="AX12" i="39" s="1"/>
  <c r="AY12" i="39"/>
  <c r="AZ12" i="39" s="1"/>
  <c r="BA12" i="39" s="1"/>
  <c r="BB12" i="39" s="1"/>
  <c r="BC12" i="39" s="1"/>
  <c r="BD12" i="39" s="1"/>
  <c r="AW12" i="39" s="1"/>
  <c r="BE11" i="39"/>
  <c r="BF11" i="39" s="1"/>
  <c r="BG11" i="39" s="1"/>
  <c r="BH11" i="39" s="1"/>
  <c r="BI11" i="39" s="1"/>
  <c r="BJ11" i="39" s="1"/>
  <c r="AX11" i="39" s="1"/>
  <c r="AZ11" i="39"/>
  <c r="BA11" i="39" s="1"/>
  <c r="BB11" i="39" s="1"/>
  <c r="BC11" i="39" s="1"/>
  <c r="BD11" i="39" s="1"/>
  <c r="AW11" i="39" s="1"/>
  <c r="AY11" i="39"/>
  <c r="BF10" i="39"/>
  <c r="BG10" i="39" s="1"/>
  <c r="BH10" i="39" s="1"/>
  <c r="BI10" i="39" s="1"/>
  <c r="BJ10" i="39" s="1"/>
  <c r="AX10" i="39" s="1"/>
  <c r="BE10" i="39"/>
  <c r="AY10" i="39"/>
  <c r="AZ10" i="39" s="1"/>
  <c r="BA10" i="39" s="1"/>
  <c r="BB10" i="39" s="1"/>
  <c r="BC10" i="39" s="1"/>
  <c r="BD10" i="39" s="1"/>
  <c r="AW10" i="39" s="1"/>
  <c r="BE9" i="39"/>
  <c r="BF9" i="39" s="1"/>
  <c r="BG9" i="39" s="1"/>
  <c r="BH9" i="39" s="1"/>
  <c r="BI9" i="39" s="1"/>
  <c r="BJ9" i="39" s="1"/>
  <c r="AX9" i="39" s="1"/>
  <c r="AY9" i="39"/>
  <c r="AZ9" i="39" s="1"/>
  <c r="BA9" i="39" s="1"/>
  <c r="BB9" i="39" s="1"/>
  <c r="BC9" i="39" s="1"/>
  <c r="BD9" i="39" s="1"/>
  <c r="AW9" i="39" s="1"/>
  <c r="BF45" i="38"/>
  <c r="BG45" i="38" s="1"/>
  <c r="BH45" i="38" s="1"/>
  <c r="BI45" i="38" s="1"/>
  <c r="BJ45" i="38" s="1"/>
  <c r="AX45" i="38" s="1"/>
  <c r="BE45" i="38"/>
  <c r="AY45" i="38"/>
  <c r="AZ45" i="38" s="1"/>
  <c r="BA45" i="38" s="1"/>
  <c r="BB45" i="38" s="1"/>
  <c r="BC45" i="38" s="1"/>
  <c r="BD45" i="38" s="1"/>
  <c r="AW45" i="38" s="1"/>
  <c r="BE12" i="38"/>
  <c r="BF12" i="38" s="1"/>
  <c r="BG12" i="38" s="1"/>
  <c r="BH12" i="38" s="1"/>
  <c r="BI12" i="38" s="1"/>
  <c r="BJ12" i="38" s="1"/>
  <c r="AX12" i="38" s="1"/>
  <c r="AY12" i="38"/>
  <c r="AZ12" i="38" s="1"/>
  <c r="BA12" i="38" s="1"/>
  <c r="BB12" i="38" s="1"/>
  <c r="BC12" i="38" s="1"/>
  <c r="BD12" i="38" s="1"/>
  <c r="AW12" i="38" s="1"/>
  <c r="BE11" i="38"/>
  <c r="BF11" i="38" s="1"/>
  <c r="BG11" i="38" s="1"/>
  <c r="BH11" i="38" s="1"/>
  <c r="BI11" i="38" s="1"/>
  <c r="BJ11" i="38" s="1"/>
  <c r="AX11" i="38" s="1"/>
  <c r="AY11" i="38"/>
  <c r="AZ11" i="38" s="1"/>
  <c r="BA11" i="38" s="1"/>
  <c r="BB11" i="38" s="1"/>
  <c r="BC11" i="38" s="1"/>
  <c r="BD11" i="38" s="1"/>
  <c r="AW11" i="38" s="1"/>
  <c r="BE9" i="38"/>
  <c r="BF9" i="38" s="1"/>
  <c r="BG9" i="38" s="1"/>
  <c r="BH9" i="38" s="1"/>
  <c r="BI9" i="38" s="1"/>
  <c r="BJ9" i="38" s="1"/>
  <c r="AX9" i="38" s="1"/>
  <c r="AY9" i="38"/>
  <c r="AZ9" i="38" s="1"/>
  <c r="BA9" i="38" s="1"/>
  <c r="BB9" i="38" s="1"/>
  <c r="BC9" i="38" s="1"/>
  <c r="BD9" i="38" s="1"/>
  <c r="AW9" i="38" s="1"/>
  <c r="BE16" i="37"/>
  <c r="BF16" i="37" s="1"/>
  <c r="BG16" i="37" s="1"/>
  <c r="BH16" i="37" s="1"/>
  <c r="BI16" i="37" s="1"/>
  <c r="BJ16" i="37" s="1"/>
  <c r="AX16" i="37" s="1"/>
  <c r="AY16" i="37"/>
  <c r="AZ16" i="37" s="1"/>
  <c r="BA16" i="37" s="1"/>
  <c r="BB16" i="37" s="1"/>
  <c r="BC16" i="37" s="1"/>
  <c r="BD16" i="37" s="1"/>
  <c r="AW16" i="37" s="1"/>
  <c r="BE15" i="37"/>
  <c r="BF15" i="37" s="1"/>
  <c r="BG15" i="37" s="1"/>
  <c r="BH15" i="37" s="1"/>
  <c r="BI15" i="37" s="1"/>
  <c r="BJ15" i="37" s="1"/>
  <c r="AX15" i="37" s="1"/>
  <c r="AY15" i="37"/>
  <c r="AZ15" i="37" s="1"/>
  <c r="BA15" i="37" s="1"/>
  <c r="BB15" i="37" s="1"/>
  <c r="BC15" i="37" s="1"/>
  <c r="BD15" i="37" s="1"/>
  <c r="AW15" i="37" s="1"/>
  <c r="BE12" i="37"/>
  <c r="BF12" i="37" s="1"/>
  <c r="BG12" i="37" s="1"/>
  <c r="BH12" i="37" s="1"/>
  <c r="BI12" i="37" s="1"/>
  <c r="BJ12" i="37" s="1"/>
  <c r="AX12" i="37" s="1"/>
  <c r="AY12" i="37"/>
  <c r="AZ12" i="37" s="1"/>
  <c r="BA12" i="37" s="1"/>
  <c r="BB12" i="37" s="1"/>
  <c r="BC12" i="37" s="1"/>
  <c r="BD12" i="37" s="1"/>
  <c r="AW12" i="37" s="1"/>
  <c r="BE9" i="37"/>
  <c r="BF9" i="37" s="1"/>
  <c r="BG9" i="37" s="1"/>
  <c r="BH9" i="37" s="1"/>
  <c r="BI9" i="37" s="1"/>
  <c r="BJ9" i="37" s="1"/>
  <c r="AX9" i="37" s="1"/>
  <c r="AY9" i="37"/>
  <c r="AZ9" i="37" s="1"/>
  <c r="BA9" i="37" s="1"/>
  <c r="BB9" i="37" s="1"/>
  <c r="BC9" i="37" s="1"/>
  <c r="BD9" i="37" s="1"/>
  <c r="AW9" i="37" s="1"/>
  <c r="BE12" i="36"/>
  <c r="BF12" i="36" s="1"/>
  <c r="BG12" i="36" s="1"/>
  <c r="BH12" i="36" s="1"/>
  <c r="BI12" i="36" s="1"/>
  <c r="BJ12" i="36" s="1"/>
  <c r="AX12" i="36" s="1"/>
  <c r="AY12" i="36"/>
  <c r="AZ12" i="36" s="1"/>
  <c r="BA12" i="36" s="1"/>
  <c r="BB12" i="36" s="1"/>
  <c r="BC12" i="36" s="1"/>
  <c r="BD12" i="36" s="1"/>
  <c r="AW12" i="36" s="1"/>
  <c r="BE9" i="36"/>
  <c r="BF9" i="36" s="1"/>
  <c r="BG9" i="36" s="1"/>
  <c r="BH9" i="36" s="1"/>
  <c r="BI9" i="36" s="1"/>
  <c r="BJ9" i="36" s="1"/>
  <c r="AX9" i="36" s="1"/>
  <c r="AY9" i="36"/>
  <c r="AZ9" i="36" s="1"/>
  <c r="BA9" i="36" s="1"/>
  <c r="BB9" i="36" s="1"/>
  <c r="BC9" i="36" s="1"/>
  <c r="BD9" i="36" s="1"/>
  <c r="AW9" i="36" s="1"/>
  <c r="BE11" i="33"/>
  <c r="BE10" i="33"/>
  <c r="AY11" i="33"/>
  <c r="AY10" i="33"/>
  <c r="BI136" i="44" l="1"/>
  <c r="BJ120" i="44"/>
  <c r="BD120" i="44"/>
  <c r="BC136" i="44"/>
  <c r="BC39" i="44"/>
  <c r="BD39" i="44" s="1"/>
  <c r="BH117" i="44"/>
  <c r="BI97" i="44"/>
  <c r="BB117" i="44"/>
  <c r="BC97" i="44"/>
  <c r="BJ94" i="44"/>
  <c r="AX79" i="44"/>
  <c r="AX94" i="44" s="1"/>
  <c r="BB94" i="44"/>
  <c r="BC79" i="44"/>
  <c r="BI76" i="44"/>
  <c r="BJ39" i="44"/>
  <c r="BI36" i="44"/>
  <c r="BJ28" i="44"/>
  <c r="BC28" i="44"/>
  <c r="BB36" i="44"/>
  <c r="BC25" i="44"/>
  <c r="BD15" i="44"/>
  <c r="BH25" i="44"/>
  <c r="BI15" i="44"/>
  <c r="BI12" i="44"/>
  <c r="BJ10" i="44"/>
  <c r="BC10" i="44"/>
  <c r="BB12" i="44"/>
  <c r="AX24" i="41"/>
  <c r="BD19" i="42"/>
  <c r="AW19" i="42" s="1"/>
  <c r="AX19" i="42"/>
  <c r="BD15" i="42"/>
  <c r="AW15" i="42" s="1"/>
  <c r="AW23" i="41"/>
  <c r="AX15" i="42"/>
  <c r="BJ136" i="44" l="1"/>
  <c r="AX120" i="44"/>
  <c r="AX136" i="44" s="1"/>
  <c r="AW120" i="44"/>
  <c r="AW136" i="44" s="1"/>
  <c r="BD136" i="44"/>
  <c r="BC76" i="44"/>
  <c r="BI117" i="44"/>
  <c r="BJ97" i="44"/>
  <c r="BD97" i="44"/>
  <c r="BC117" i="44"/>
  <c r="BD79" i="44"/>
  <c r="BC94" i="44"/>
  <c r="AW39" i="44"/>
  <c r="AW76" i="44" s="1"/>
  <c r="BD76" i="44"/>
  <c r="BJ76" i="44"/>
  <c r="AX39" i="44"/>
  <c r="AX76" i="44" s="1"/>
  <c r="AX28" i="44"/>
  <c r="AX36" i="44" s="1"/>
  <c r="BJ36" i="44"/>
  <c r="BD28" i="44"/>
  <c r="BC36" i="44"/>
  <c r="BD25" i="44"/>
  <c r="AW15" i="44"/>
  <c r="AW25" i="44" s="1"/>
  <c r="BJ15" i="44"/>
  <c r="BI25" i="44"/>
  <c r="BJ12" i="44"/>
  <c r="AX10" i="44"/>
  <c r="AX12" i="44" s="1"/>
  <c r="BD10" i="44"/>
  <c r="BC12" i="44"/>
  <c r="BF11" i="33"/>
  <c r="BG11" i="33" s="1"/>
  <c r="BH11" i="33" s="1"/>
  <c r="BI11" i="33" s="1"/>
  <c r="BJ11" i="33" s="1"/>
  <c r="BF10" i="33"/>
  <c r="BG10" i="33" s="1"/>
  <c r="BH10" i="33" s="1"/>
  <c r="BI10" i="33" s="1"/>
  <c r="BJ10" i="33" s="1"/>
  <c r="AZ11" i="33"/>
  <c r="BA11" i="33"/>
  <c r="BB11" i="33" s="1"/>
  <c r="BC11" i="33" s="1"/>
  <c r="BD11" i="33" s="1"/>
  <c r="AZ10" i="33"/>
  <c r="BA10" i="33" s="1"/>
  <c r="BB10" i="33" s="1"/>
  <c r="BC10" i="33" s="1"/>
  <c r="BD10" i="33" s="1"/>
  <c r="BJ14" i="42"/>
  <c r="AX14" i="42" s="1"/>
  <c r="AW14" i="42"/>
  <c r="AO14" i="42"/>
  <c r="AP14" i="42" s="1"/>
  <c r="AO11" i="41"/>
  <c r="AP11" i="41"/>
  <c r="BD117" i="44" l="1"/>
  <c r="AW97" i="44"/>
  <c r="AW117" i="44" s="1"/>
  <c r="BJ117" i="44"/>
  <c r="AX97" i="44"/>
  <c r="AX117" i="44" s="1"/>
  <c r="AW79" i="44"/>
  <c r="AW94" i="44" s="1"/>
  <c r="BD94" i="44"/>
  <c r="AW28" i="44"/>
  <c r="AW36" i="44" s="1"/>
  <c r="BD36" i="44"/>
  <c r="BJ25" i="44"/>
  <c r="AX15" i="44"/>
  <c r="AX25" i="44" s="1"/>
  <c r="BD12" i="44"/>
  <c r="AW10" i="44"/>
  <c r="AW12" i="44" s="1"/>
  <c r="BJ14" i="41"/>
  <c r="AX14" i="41" s="1"/>
  <c r="BI14" i="41"/>
  <c r="BH14" i="41"/>
  <c r="BG14" i="41"/>
  <c r="BF14" i="41"/>
  <c r="BE14" i="41"/>
  <c r="BD14" i="41"/>
  <c r="AW14" i="41" s="1"/>
  <c r="BC14" i="41"/>
  <c r="BB14" i="41"/>
  <c r="BA14" i="41"/>
  <c r="AZ14" i="41"/>
  <c r="AY14" i="41"/>
  <c r="AO14" i="41"/>
  <c r="AP14" i="41" s="1"/>
  <c r="BJ12" i="42"/>
  <c r="AX12" i="42" s="1"/>
  <c r="BI12" i="42"/>
  <c r="BH12" i="42"/>
  <c r="BG12" i="42"/>
  <c r="BF12" i="42"/>
  <c r="BE12" i="42"/>
  <c r="BD12" i="42"/>
  <c r="AW12" i="42" s="1"/>
  <c r="BC12" i="42"/>
  <c r="BB12" i="42"/>
  <c r="BA12" i="42"/>
  <c r="AZ12" i="42"/>
  <c r="AY12" i="42"/>
  <c r="AO15" i="41"/>
  <c r="AP15" i="41" s="1"/>
  <c r="AY15" i="41"/>
  <c r="AZ15" i="41"/>
  <c r="BA15" i="41"/>
  <c r="BB15" i="41"/>
  <c r="BC15" i="41"/>
  <c r="BD15" i="41"/>
  <c r="AW15" i="41" s="1"/>
  <c r="BE15" i="41"/>
  <c r="BF15" i="41"/>
  <c r="BG15" i="41"/>
  <c r="BH15" i="41"/>
  <c r="BI15" i="41"/>
  <c r="BJ15" i="41"/>
  <c r="AX15" i="41" s="1"/>
  <c r="AO11" i="42"/>
  <c r="AP11" i="42" s="1"/>
  <c r="AY11" i="42"/>
  <c r="AZ11" i="42"/>
  <c r="BA11" i="42"/>
  <c r="BB11" i="42"/>
  <c r="BC11" i="42"/>
  <c r="BD11" i="42"/>
  <c r="AW11" i="42" s="1"/>
  <c r="BE11" i="42"/>
  <c r="BF11" i="42"/>
  <c r="BG11" i="42"/>
  <c r="BH11" i="42"/>
  <c r="BI11" i="42"/>
  <c r="BJ11" i="42"/>
  <c r="AX11" i="42" s="1"/>
  <c r="BJ10" i="37"/>
  <c r="AX10" i="37" s="1"/>
  <c r="BI10" i="37"/>
  <c r="BH10" i="37"/>
  <c r="BG10" i="37"/>
  <c r="BF10" i="37"/>
  <c r="BE10" i="37"/>
  <c r="BD10" i="37"/>
  <c r="AW10" i="37" s="1"/>
  <c r="BC10" i="37"/>
  <c r="BB10" i="37"/>
  <c r="BA10" i="37"/>
  <c r="AZ10" i="37"/>
  <c r="AY10" i="37"/>
  <c r="BJ10" i="42"/>
  <c r="AX10" i="42" s="1"/>
  <c r="BI10" i="42"/>
  <c r="BH10" i="42"/>
  <c r="BG10" i="42"/>
  <c r="BF10" i="42"/>
  <c r="BE10" i="42"/>
  <c r="BD10" i="42"/>
  <c r="AW10" i="42" s="1"/>
  <c r="BC10" i="42"/>
  <c r="BB10" i="42"/>
  <c r="BA10" i="42"/>
  <c r="AZ10" i="42"/>
  <c r="AY10" i="42"/>
  <c r="AX11" i="33"/>
  <c r="AW11" i="33"/>
  <c r="AX10" i="33"/>
  <c r="AW10" i="33"/>
  <c r="AX9" i="33"/>
  <c r="AW9" i="33"/>
  <c r="AT1" i="44" l="1"/>
  <c r="BE20" i="40" l="1"/>
  <c r="AY20" i="40"/>
  <c r="AZ20" i="40" s="1"/>
  <c r="BA20" i="40" s="1"/>
  <c r="BB20" i="40" s="1"/>
  <c r="BC20" i="40" s="1"/>
  <c r="BD20" i="40" s="1"/>
  <c r="BE18" i="40"/>
  <c r="BE13" i="40"/>
  <c r="AY13" i="40"/>
  <c r="AZ13" i="40" s="1"/>
  <c r="BA13" i="40" s="1"/>
  <c r="BB13" i="40" s="1"/>
  <c r="BC13" i="40" s="1"/>
  <c r="BD13" i="40" s="1"/>
  <c r="BE28" i="40"/>
  <c r="AY28" i="40"/>
  <c r="AZ28" i="40" s="1"/>
  <c r="BA28" i="40" s="1"/>
  <c r="BB28" i="40" s="1"/>
  <c r="BC28" i="40" s="1"/>
  <c r="BE25" i="40"/>
  <c r="BE42" i="38"/>
  <c r="AY42" i="38"/>
  <c r="AZ42" i="38" s="1"/>
  <c r="BA42" i="38" s="1"/>
  <c r="BB42" i="38" s="1"/>
  <c r="BC42" i="38" s="1"/>
  <c r="BD42" i="38" s="1"/>
  <c r="BE14" i="37"/>
  <c r="BE17" i="36"/>
  <c r="BF17" i="36" s="1"/>
  <c r="BG17" i="36" s="1"/>
  <c r="BH17" i="36" s="1"/>
  <c r="BI17" i="36" s="1"/>
  <c r="BJ17" i="36" s="1"/>
  <c r="BF28" i="40" l="1"/>
  <c r="BG28" i="40" s="1"/>
  <c r="BH28" i="40" s="1"/>
  <c r="BI28" i="40" s="1"/>
  <c r="BJ28" i="40" s="1"/>
  <c r="BD28" i="40"/>
  <c r="BF20" i="40"/>
  <c r="BG20" i="40" s="1"/>
  <c r="BH20" i="40" s="1"/>
  <c r="BI20" i="40" s="1"/>
  <c r="BJ20" i="40" s="1"/>
  <c r="BF13" i="40"/>
  <c r="BG13" i="40" s="1"/>
  <c r="BH13" i="40" s="1"/>
  <c r="BI13" i="40" s="1"/>
  <c r="BJ13" i="40" s="1"/>
  <c r="BF42" i="38"/>
  <c r="BG42" i="38" s="1"/>
  <c r="BH42" i="38" s="1"/>
  <c r="BI42" i="38" s="1"/>
  <c r="BJ42" i="38" s="1"/>
  <c r="BF14" i="37"/>
  <c r="BG14" i="37" s="1"/>
  <c r="BH14" i="37" s="1"/>
  <c r="BI14" i="37" s="1"/>
  <c r="BJ14" i="37" s="1"/>
  <c r="AY17" i="36" l="1"/>
  <c r="AZ17" i="36" s="1"/>
  <c r="BA17" i="36" s="1"/>
  <c r="BB17" i="36" s="1"/>
  <c r="BC17" i="36" s="1"/>
  <c r="BD17" i="36" s="1"/>
  <c r="BC24" i="38" l="1"/>
  <c r="BD24" i="38" s="1"/>
  <c r="BJ23" i="38"/>
  <c r="BE23" i="38"/>
  <c r="BF23" i="38" s="1"/>
  <c r="BG23" i="38" s="1"/>
  <c r="BH23" i="38" s="1"/>
  <c r="BI23" i="38" s="1"/>
  <c r="BD23" i="38"/>
  <c r="BJ17" i="42"/>
  <c r="BE17" i="42"/>
  <c r="BD17" i="42"/>
  <c r="AY17" i="42"/>
  <c r="AZ17" i="42" s="1"/>
  <c r="BA17" i="42" s="1"/>
  <c r="BB17" i="42" s="1"/>
  <c r="BC17" i="42" s="1"/>
  <c r="BG16" i="42"/>
  <c r="BE16" i="42"/>
  <c r="BA16" i="42"/>
  <c r="BB16" i="42" s="1"/>
  <c r="BC16" i="42" s="1"/>
  <c r="BD16" i="42" s="1"/>
  <c r="AY16" i="42"/>
  <c r="AZ16" i="42" s="1"/>
  <c r="AW13" i="42"/>
  <c r="AX9" i="42"/>
  <c r="AW9" i="42"/>
  <c r="AX18" i="42"/>
  <c r="AW18" i="42"/>
  <c r="BJ22" i="41"/>
  <c r="AX22" i="41" s="1"/>
  <c r="BE22" i="41"/>
  <c r="BD22" i="41"/>
  <c r="AY22" i="41"/>
  <c r="AZ22" i="41" s="1"/>
  <c r="BA22" i="41" s="1"/>
  <c r="BB22" i="41" s="1"/>
  <c r="BC22" i="41" s="1"/>
  <c r="BJ21" i="41"/>
  <c r="AX21" i="41" s="1"/>
  <c r="BE21" i="41"/>
  <c r="BD21" i="41"/>
  <c r="AY21" i="41"/>
  <c r="AZ21" i="41" s="1"/>
  <c r="BA21" i="41" s="1"/>
  <c r="BB21" i="41" s="1"/>
  <c r="BC21" i="41" s="1"/>
  <c r="BJ20" i="41"/>
  <c r="BE20" i="41"/>
  <c r="BD20" i="41"/>
  <c r="AY20" i="41"/>
  <c r="AZ20" i="41" s="1"/>
  <c r="BA20" i="41" s="1"/>
  <c r="BB20" i="41" s="1"/>
  <c r="BC20" i="41" s="1"/>
  <c r="AX19" i="41"/>
  <c r="AW19" i="41"/>
  <c r="AX18" i="41"/>
  <c r="AW18" i="41"/>
  <c r="AX16" i="41"/>
  <c r="AW16" i="41"/>
  <c r="AX13" i="41"/>
  <c r="AW13" i="41"/>
  <c r="AX12" i="41"/>
  <c r="AW12" i="41"/>
  <c r="BJ27" i="40"/>
  <c r="BE27" i="40"/>
  <c r="BD27" i="40"/>
  <c r="AY27" i="40"/>
  <c r="AZ27" i="40" s="1"/>
  <c r="BA27" i="40" s="1"/>
  <c r="BB27" i="40" s="1"/>
  <c r="BC27" i="40" s="1"/>
  <c r="BJ24" i="40"/>
  <c r="AX24" i="40" s="1"/>
  <c r="BE24" i="40"/>
  <c r="BD24" i="40"/>
  <c r="AY24" i="40"/>
  <c r="AZ24" i="40" s="1"/>
  <c r="BA24" i="40" s="1"/>
  <c r="BB24" i="40" s="1"/>
  <c r="BC24" i="40" s="1"/>
  <c r="BJ22" i="40"/>
  <c r="AX22" i="40" s="1"/>
  <c r="BE22" i="40"/>
  <c r="BD22" i="40"/>
  <c r="AY22" i="40"/>
  <c r="AZ22" i="40" s="1"/>
  <c r="BA22" i="40" s="1"/>
  <c r="BB22" i="40" s="1"/>
  <c r="BC22" i="40" s="1"/>
  <c r="BJ21" i="40"/>
  <c r="AX21" i="40" s="1"/>
  <c r="BE21" i="40"/>
  <c r="BD21" i="40"/>
  <c r="AY21" i="40"/>
  <c r="AZ21" i="40" s="1"/>
  <c r="BA21" i="40" s="1"/>
  <c r="BB21" i="40" s="1"/>
  <c r="BC21" i="40" s="1"/>
  <c r="BJ17" i="40"/>
  <c r="AX17" i="40" s="1"/>
  <c r="BE17" i="40"/>
  <c r="BD17" i="40"/>
  <c r="AY17" i="40"/>
  <c r="AZ17" i="40" s="1"/>
  <c r="BA17" i="40" s="1"/>
  <c r="BB17" i="40" s="1"/>
  <c r="BC17" i="40" s="1"/>
  <c r="BE15" i="40"/>
  <c r="AY15" i="40"/>
  <c r="AZ15" i="40" s="1"/>
  <c r="BA15" i="40" s="1"/>
  <c r="BB15" i="40" s="1"/>
  <c r="BC15" i="40" s="1"/>
  <c r="BD15" i="40" s="1"/>
  <c r="BJ14" i="40"/>
  <c r="AX14" i="40" s="1"/>
  <c r="BE14" i="40"/>
  <c r="BD14" i="40"/>
  <c r="AY14" i="40"/>
  <c r="AZ14" i="40" s="1"/>
  <c r="BA14" i="40" s="1"/>
  <c r="BB14" i="40" s="1"/>
  <c r="BC14" i="40" s="1"/>
  <c r="BJ12" i="40"/>
  <c r="BE12" i="40"/>
  <c r="BD12" i="40"/>
  <c r="AY12" i="40"/>
  <c r="AZ12" i="40" s="1"/>
  <c r="BA12" i="40" s="1"/>
  <c r="BB12" i="40" s="1"/>
  <c r="BC12" i="40" s="1"/>
  <c r="BJ11" i="40"/>
  <c r="BE11" i="40"/>
  <c r="BD11" i="40"/>
  <c r="AY11" i="40"/>
  <c r="AZ11" i="40" s="1"/>
  <c r="BA11" i="40" s="1"/>
  <c r="BB11" i="40" s="1"/>
  <c r="BC11" i="40" s="1"/>
  <c r="BJ10" i="40"/>
  <c r="BE10" i="40"/>
  <c r="BD10" i="40"/>
  <c r="AW10" i="40" s="1"/>
  <c r="AY10" i="40"/>
  <c r="AZ10" i="40" s="1"/>
  <c r="BA10" i="40" s="1"/>
  <c r="BB10" i="40" s="1"/>
  <c r="BC10" i="40" s="1"/>
  <c r="AW28" i="40"/>
  <c r="AX28" i="40"/>
  <c r="AW20" i="40"/>
  <c r="AX20" i="40"/>
  <c r="AX13" i="40"/>
  <c r="AW13" i="40"/>
  <c r="BJ23" i="39"/>
  <c r="BE23" i="39"/>
  <c r="BD23" i="39"/>
  <c r="AY23" i="39"/>
  <c r="AZ23" i="39" s="1"/>
  <c r="BA23" i="39" s="1"/>
  <c r="BB23" i="39" s="1"/>
  <c r="BC23" i="39" s="1"/>
  <c r="BH22" i="39"/>
  <c r="BE22" i="39"/>
  <c r="BB22" i="39"/>
  <c r="AY22" i="39"/>
  <c r="AZ22" i="39" s="1"/>
  <c r="BA22" i="39" s="1"/>
  <c r="BJ21" i="39"/>
  <c r="AX21" i="39" s="1"/>
  <c r="BE21" i="39"/>
  <c r="BD21" i="39"/>
  <c r="AW21" i="39" s="1"/>
  <c r="AZ21" i="39"/>
  <c r="BA21" i="39" s="1"/>
  <c r="BB21" i="39" s="1"/>
  <c r="BC21" i="39" s="1"/>
  <c r="AY21" i="39"/>
  <c r="BI20" i="39"/>
  <c r="BE20" i="39"/>
  <c r="BC20" i="39"/>
  <c r="AY20" i="39"/>
  <c r="AZ20" i="39" s="1"/>
  <c r="BA20" i="39" s="1"/>
  <c r="BB20" i="39" s="1"/>
  <c r="BJ19" i="39"/>
  <c r="AX19" i="39" s="1"/>
  <c r="BE19" i="39"/>
  <c r="BD19" i="39"/>
  <c r="AW19" i="39" s="1"/>
  <c r="BJ17" i="39"/>
  <c r="BE17" i="39"/>
  <c r="BD17" i="39"/>
  <c r="AY19" i="39"/>
  <c r="AZ19" i="39" s="1"/>
  <c r="BA19" i="39" s="1"/>
  <c r="BB19" i="39" s="1"/>
  <c r="BC19" i="39" s="1"/>
  <c r="BF18" i="39"/>
  <c r="BE18" i="39"/>
  <c r="AZ18" i="39"/>
  <c r="BA18" i="39" s="1"/>
  <c r="BB18" i="39" s="1"/>
  <c r="BC18" i="39" s="1"/>
  <c r="BD18" i="39" s="1"/>
  <c r="AW18" i="39" s="1"/>
  <c r="AY18" i="39"/>
  <c r="AY17" i="39"/>
  <c r="AZ17" i="39" s="1"/>
  <c r="BA17" i="39" s="1"/>
  <c r="BB17" i="39" s="1"/>
  <c r="BC17" i="39" s="1"/>
  <c r="BJ16" i="39"/>
  <c r="AX16" i="39" s="1"/>
  <c r="BE16" i="39"/>
  <c r="BD16" i="39"/>
  <c r="AY16" i="39"/>
  <c r="AZ16" i="39" s="1"/>
  <c r="BA16" i="39" s="1"/>
  <c r="BB16" i="39" s="1"/>
  <c r="BC16" i="39" s="1"/>
  <c r="BJ15" i="39"/>
  <c r="AX15" i="39" s="1"/>
  <c r="BE15" i="39"/>
  <c r="BB15" i="39"/>
  <c r="AY15" i="39"/>
  <c r="AZ15" i="39" s="1"/>
  <c r="BA15" i="39" s="1"/>
  <c r="BJ14" i="39"/>
  <c r="AX14" i="39" s="1"/>
  <c r="BE14" i="39"/>
  <c r="BD14" i="39"/>
  <c r="AW14" i="39" s="1"/>
  <c r="AY14" i="39"/>
  <c r="AZ14" i="39" s="1"/>
  <c r="BA14" i="39" s="1"/>
  <c r="BB14" i="39" s="1"/>
  <c r="BC14" i="39" s="1"/>
  <c r="BC22" i="39" l="1"/>
  <c r="BD22" i="39" s="1"/>
  <c r="AW22" i="39" s="1"/>
  <c r="BC15" i="39"/>
  <c r="BD15" i="39" s="1"/>
  <c r="BF15" i="39" s="1"/>
  <c r="BG15" i="39" s="1"/>
  <c r="BH15" i="39" s="1"/>
  <c r="BI15" i="39" s="1"/>
  <c r="BF16" i="42"/>
  <c r="BH16" i="42" s="1"/>
  <c r="BI16" i="42" s="1"/>
  <c r="BJ16" i="42" s="1"/>
  <c r="BD20" i="39"/>
  <c r="AW20" i="39" s="1"/>
  <c r="BF20" i="39"/>
  <c r="BG20" i="39" s="1"/>
  <c r="BH20" i="39" s="1"/>
  <c r="AW17" i="42"/>
  <c r="BF17" i="42"/>
  <c r="BG17" i="42" s="1"/>
  <c r="BH17" i="42" s="1"/>
  <c r="BI17" i="42" s="1"/>
  <c r="AX17" i="42" s="1"/>
  <c r="BF22" i="41"/>
  <c r="BG22" i="41" s="1"/>
  <c r="BH22" i="41" s="1"/>
  <c r="BI22" i="41" s="1"/>
  <c r="AW22" i="41"/>
  <c r="AW21" i="41"/>
  <c r="BF21" i="41"/>
  <c r="BG21" i="41" s="1"/>
  <c r="BH21" i="41" s="1"/>
  <c r="BI21" i="41" s="1"/>
  <c r="AW20" i="41"/>
  <c r="BF20" i="41"/>
  <c r="BG20" i="41" s="1"/>
  <c r="BH20" i="41" s="1"/>
  <c r="BI20" i="41" s="1"/>
  <c r="AX20" i="41" s="1"/>
  <c r="BF27" i="40"/>
  <c r="BG27" i="40" s="1"/>
  <c r="BH27" i="40" s="1"/>
  <c r="BI27" i="40" s="1"/>
  <c r="AX27" i="40" s="1"/>
  <c r="AW27" i="40"/>
  <c r="BF24" i="40"/>
  <c r="BG24" i="40" s="1"/>
  <c r="BH24" i="40" s="1"/>
  <c r="BI24" i="40" s="1"/>
  <c r="AW24" i="40"/>
  <c r="AW22" i="40"/>
  <c r="BF22" i="40"/>
  <c r="BG22" i="40" s="1"/>
  <c r="BH22" i="40" s="1"/>
  <c r="BI22" i="40" s="1"/>
  <c r="AW21" i="40"/>
  <c r="BF21" i="40"/>
  <c r="BG21" i="40" s="1"/>
  <c r="BH21" i="40" s="1"/>
  <c r="BI21" i="40" s="1"/>
  <c r="BF17" i="40"/>
  <c r="BG17" i="40" s="1"/>
  <c r="BH17" i="40" s="1"/>
  <c r="BI17" i="40" s="1"/>
  <c r="AW17" i="40"/>
  <c r="BF15" i="40"/>
  <c r="BG15" i="40" s="1"/>
  <c r="BH15" i="40" s="1"/>
  <c r="BI15" i="40" s="1"/>
  <c r="BJ15" i="40" s="1"/>
  <c r="AX15" i="40" s="1"/>
  <c r="BF14" i="40"/>
  <c r="BG14" i="40" s="1"/>
  <c r="BH14" i="40" s="1"/>
  <c r="BI14" i="40" s="1"/>
  <c r="AW14" i="40"/>
  <c r="AW12" i="40"/>
  <c r="BF12" i="40"/>
  <c r="BG12" i="40" s="1"/>
  <c r="BH12" i="40" s="1"/>
  <c r="BI12" i="40" s="1"/>
  <c r="AX12" i="40" s="1"/>
  <c r="BF11" i="40"/>
  <c r="BG11" i="40" s="1"/>
  <c r="BH11" i="40" s="1"/>
  <c r="BI11" i="40" s="1"/>
  <c r="AX11" i="40" s="1"/>
  <c r="AW11" i="40"/>
  <c r="BF10" i="40"/>
  <c r="BG10" i="40" s="1"/>
  <c r="BH10" i="40" s="1"/>
  <c r="BI10" i="40" s="1"/>
  <c r="AX10" i="40" s="1"/>
  <c r="AW23" i="39"/>
  <c r="BF23" i="39"/>
  <c r="BG23" i="39" s="1"/>
  <c r="BH23" i="39" s="1"/>
  <c r="BI23" i="39" s="1"/>
  <c r="AX23" i="39" s="1"/>
  <c r="BF22" i="39"/>
  <c r="BG22" i="39" s="1"/>
  <c r="BI22" i="39" s="1"/>
  <c r="BJ22" i="39" s="1"/>
  <c r="AX22" i="39" s="1"/>
  <c r="BF21" i="39"/>
  <c r="BG21" i="39" s="1"/>
  <c r="BH21" i="39" s="1"/>
  <c r="BI21" i="39" s="1"/>
  <c r="BJ20" i="39"/>
  <c r="AX20" i="39" s="1"/>
  <c r="BF19" i="39"/>
  <c r="BG19" i="39" s="1"/>
  <c r="BH19" i="39" s="1"/>
  <c r="BI19" i="39" s="1"/>
  <c r="BG18" i="39"/>
  <c r="BH18" i="39" s="1"/>
  <c r="BI18" i="39" s="1"/>
  <c r="BJ18" i="39" s="1"/>
  <c r="AX18" i="39" s="1"/>
  <c r="BF16" i="39"/>
  <c r="BG16" i="39" s="1"/>
  <c r="BH16" i="39" s="1"/>
  <c r="BI16" i="39" s="1"/>
  <c r="AW16" i="39"/>
  <c r="AW15" i="39"/>
  <c r="BF14" i="39"/>
  <c r="BG14" i="39" s="1"/>
  <c r="BH14" i="39" s="1"/>
  <c r="BI14" i="39" s="1"/>
  <c r="BF17" i="39" l="1"/>
  <c r="BG17" i="39" l="1"/>
  <c r="BH17" i="39" l="1"/>
  <c r="BI17" i="39" l="1"/>
  <c r="BJ44" i="38" l="1"/>
  <c r="BE44" i="38"/>
  <c r="BD44" i="38"/>
  <c r="AY44" i="38"/>
  <c r="AZ44" i="38" s="1"/>
  <c r="BA44" i="38" s="1"/>
  <c r="BB44" i="38" s="1"/>
  <c r="BC44" i="38" s="1"/>
  <c r="BJ43" i="38"/>
  <c r="BE43" i="38"/>
  <c r="BD43" i="38"/>
  <c r="AZ43" i="38"/>
  <c r="BA43" i="38" s="1"/>
  <c r="BB43" i="38" s="1"/>
  <c r="BC43" i="38" s="1"/>
  <c r="AY43" i="38"/>
  <c r="BJ41" i="38"/>
  <c r="BE41" i="38"/>
  <c r="BD41" i="38"/>
  <c r="AY41" i="38"/>
  <c r="AZ41" i="38" s="1"/>
  <c r="BA41" i="38" s="1"/>
  <c r="BB41" i="38" s="1"/>
  <c r="BC41" i="38" s="1"/>
  <c r="BJ40" i="38"/>
  <c r="BE40" i="38"/>
  <c r="BD40" i="38"/>
  <c r="AY40" i="38"/>
  <c r="AZ40" i="38" s="1"/>
  <c r="BA40" i="38" s="1"/>
  <c r="BB40" i="38" s="1"/>
  <c r="BC40" i="38" s="1"/>
  <c r="BJ39" i="38"/>
  <c r="BE39" i="38"/>
  <c r="BD39" i="38"/>
  <c r="AY39" i="38"/>
  <c r="AZ39" i="38" s="1"/>
  <c r="BA39" i="38" s="1"/>
  <c r="BB39" i="38" s="1"/>
  <c r="BC39" i="38" s="1"/>
  <c r="BJ38" i="38"/>
  <c r="BE38" i="38"/>
  <c r="BD38" i="38"/>
  <c r="AY38" i="38"/>
  <c r="AZ38" i="38" s="1"/>
  <c r="BA38" i="38" s="1"/>
  <c r="BB38" i="38" s="1"/>
  <c r="BC38" i="38" s="1"/>
  <c r="BE37" i="38"/>
  <c r="BF37" i="38" s="1"/>
  <c r="BG37" i="38" s="1"/>
  <c r="BH37" i="38" s="1"/>
  <c r="BI37" i="38" s="1"/>
  <c r="BJ37" i="38" s="1"/>
  <c r="AX37" i="38" s="1"/>
  <c r="AY37" i="38"/>
  <c r="AZ37" i="38" s="1"/>
  <c r="BA37" i="38" s="1"/>
  <c r="BB37" i="38" s="1"/>
  <c r="BC37" i="38" s="1"/>
  <c r="BD37" i="38" s="1"/>
  <c r="BJ36" i="38"/>
  <c r="AX36" i="38" s="1"/>
  <c r="BE36" i="38"/>
  <c r="BF36" i="38" s="1"/>
  <c r="BG36" i="38" s="1"/>
  <c r="BH36" i="38" s="1"/>
  <c r="BI36" i="38" s="1"/>
  <c r="BD36" i="38"/>
  <c r="AW36" i="38" s="1"/>
  <c r="AY36" i="38"/>
  <c r="AZ36" i="38" s="1"/>
  <c r="BA36" i="38" s="1"/>
  <c r="BB36" i="38" s="1"/>
  <c r="BC36" i="38" s="1"/>
  <c r="BJ35" i="38"/>
  <c r="BE35" i="38"/>
  <c r="BF35" i="38" s="1"/>
  <c r="BG35" i="38" s="1"/>
  <c r="BH35" i="38" s="1"/>
  <c r="BI35" i="38" s="1"/>
  <c r="BD35" i="38"/>
  <c r="AY35" i="38"/>
  <c r="AZ35" i="38" s="1"/>
  <c r="BA35" i="38" s="1"/>
  <c r="BB35" i="38" s="1"/>
  <c r="BC35" i="38" s="1"/>
  <c r="BJ34" i="38"/>
  <c r="BE34" i="38"/>
  <c r="BF34" i="38" s="1"/>
  <c r="BG34" i="38" s="1"/>
  <c r="BH34" i="38" s="1"/>
  <c r="BI34" i="38" s="1"/>
  <c r="BD34" i="38"/>
  <c r="AY34" i="38"/>
  <c r="AZ34" i="38" s="1"/>
  <c r="BA34" i="38" s="1"/>
  <c r="BB34" i="38" s="1"/>
  <c r="BC34" i="38" s="1"/>
  <c r="AX42" i="38"/>
  <c r="AW42" i="38"/>
  <c r="BJ33" i="38"/>
  <c r="AX33" i="38" s="1"/>
  <c r="BE33" i="38"/>
  <c r="BF33" i="38" s="1"/>
  <c r="BG33" i="38" s="1"/>
  <c r="BH33" i="38" s="1"/>
  <c r="BI33" i="38" s="1"/>
  <c r="BD33" i="38"/>
  <c r="AW33" i="38" s="1"/>
  <c r="AY33" i="38"/>
  <c r="AZ33" i="38" s="1"/>
  <c r="BA33" i="38" s="1"/>
  <c r="BB33" i="38" s="1"/>
  <c r="BC33" i="38" s="1"/>
  <c r="BJ30" i="38"/>
  <c r="AX30" i="38" s="1"/>
  <c r="BE30" i="38"/>
  <c r="BF30" i="38" s="1"/>
  <c r="BG30" i="38" s="1"/>
  <c r="BH30" i="38" s="1"/>
  <c r="BI30" i="38" s="1"/>
  <c r="BD30" i="38"/>
  <c r="AY30" i="38"/>
  <c r="AZ30" i="38" s="1"/>
  <c r="BA30" i="38" s="1"/>
  <c r="BB30" i="38" s="1"/>
  <c r="BC30" i="38" s="1"/>
  <c r="BJ29" i="38"/>
  <c r="AX29" i="38" s="1"/>
  <c r="BE29" i="38"/>
  <c r="BF29" i="38" s="1"/>
  <c r="BG29" i="38" s="1"/>
  <c r="BH29" i="38" s="1"/>
  <c r="BI29" i="38" s="1"/>
  <c r="BD29" i="38"/>
  <c r="AY29" i="38"/>
  <c r="AZ29" i="38" s="1"/>
  <c r="BA29" i="38" s="1"/>
  <c r="BB29" i="38" s="1"/>
  <c r="BC29" i="38" s="1"/>
  <c r="BJ28" i="38"/>
  <c r="BE28" i="38"/>
  <c r="BF28" i="38" s="1"/>
  <c r="BG28" i="38" s="1"/>
  <c r="BH28" i="38" s="1"/>
  <c r="BI28" i="38" s="1"/>
  <c r="BD28" i="38"/>
  <c r="AY28" i="38"/>
  <c r="AZ28" i="38" s="1"/>
  <c r="BA28" i="38" s="1"/>
  <c r="BB28" i="38" s="1"/>
  <c r="BC28" i="38" s="1"/>
  <c r="BE27" i="38"/>
  <c r="BF27" i="38" s="1"/>
  <c r="BG27" i="38" s="1"/>
  <c r="BH27" i="38" s="1"/>
  <c r="BI27" i="38" s="1"/>
  <c r="AY27" i="38"/>
  <c r="AX32" i="38"/>
  <c r="AW32" i="38"/>
  <c r="AX31" i="38"/>
  <c r="AW31" i="38"/>
  <c r="BJ26" i="38"/>
  <c r="AX26" i="38" s="1"/>
  <c r="BE26" i="38"/>
  <c r="BF26" i="38" s="1"/>
  <c r="BG26" i="38" s="1"/>
  <c r="BH26" i="38" s="1"/>
  <c r="BI26" i="38" s="1"/>
  <c r="BD26" i="38"/>
  <c r="AW26" i="38" s="1"/>
  <c r="AY26" i="38"/>
  <c r="AZ26" i="38" s="1"/>
  <c r="BA26" i="38" s="1"/>
  <c r="BB26" i="38" s="1"/>
  <c r="BC26" i="38" s="1"/>
  <c r="AZ27" i="38" l="1"/>
  <c r="BA27" i="38" s="1"/>
  <c r="BB27" i="38" s="1"/>
  <c r="BC27" i="38" s="1"/>
  <c r="BD27" i="38" s="1"/>
  <c r="AW27" i="38" s="1"/>
  <c r="BF44" i="38"/>
  <c r="BG44" i="38" s="1"/>
  <c r="BH44" i="38" s="1"/>
  <c r="BI44" i="38" s="1"/>
  <c r="AX44" i="38" s="1"/>
  <c r="AW44" i="38"/>
  <c r="BF43" i="38"/>
  <c r="BG43" i="38" s="1"/>
  <c r="BH43" i="38" s="1"/>
  <c r="BI43" i="38" s="1"/>
  <c r="AW41" i="38"/>
  <c r="BF41" i="38"/>
  <c r="BG41" i="38" s="1"/>
  <c r="BH41" i="38" s="1"/>
  <c r="BI41" i="38" s="1"/>
  <c r="AX41" i="38" s="1"/>
  <c r="AW40" i="38"/>
  <c r="BF40" i="38"/>
  <c r="BG40" i="38" s="1"/>
  <c r="BH40" i="38" s="1"/>
  <c r="BI40" i="38" s="1"/>
  <c r="AX40" i="38" s="1"/>
  <c r="BF39" i="38"/>
  <c r="BG39" i="38" s="1"/>
  <c r="BH39" i="38" s="1"/>
  <c r="BI39" i="38" s="1"/>
  <c r="AX39" i="38" s="1"/>
  <c r="AW39" i="38"/>
  <c r="AW38" i="38"/>
  <c r="BF38" i="38"/>
  <c r="BG38" i="38" s="1"/>
  <c r="BH38" i="38" s="1"/>
  <c r="BI38" i="38" s="1"/>
  <c r="AX38" i="38" s="1"/>
  <c r="AW37" i="38"/>
  <c r="AX35" i="38"/>
  <c r="AW35" i="38"/>
  <c r="AX34" i="38"/>
  <c r="AW34" i="38"/>
  <c r="AW30" i="38"/>
  <c r="AW29" i="38"/>
  <c r="AW28" i="38"/>
  <c r="AX28" i="38"/>
  <c r="BJ27" i="38"/>
  <c r="AX27" i="38" s="1"/>
  <c r="BI24" i="38" l="1"/>
  <c r="BJ24" i="38" s="1"/>
  <c r="BJ13" i="37"/>
  <c r="AX13" i="37" s="1"/>
  <c r="BE24" i="38"/>
  <c r="BF24" i="38" s="1"/>
  <c r="BG24" i="38" s="1"/>
  <c r="BH24" i="38" s="1"/>
  <c r="AY24" i="38"/>
  <c r="AZ24" i="38" s="1"/>
  <c r="BA24" i="38" s="1"/>
  <c r="BB24" i="38" s="1"/>
  <c r="AY23" i="38"/>
  <c r="AZ23" i="38" s="1"/>
  <c r="BA23" i="38" s="1"/>
  <c r="BB23" i="38" s="1"/>
  <c r="BC23" i="38" s="1"/>
  <c r="AX23" i="38"/>
  <c r="AW23" i="38"/>
  <c r="BE22" i="38"/>
  <c r="BF22" i="38" s="1"/>
  <c r="BG22" i="38" s="1"/>
  <c r="BH22" i="38" s="1"/>
  <c r="BI22" i="38" s="1"/>
  <c r="BJ22" i="38" s="1"/>
  <c r="AY22" i="38"/>
  <c r="AZ22" i="38" s="1"/>
  <c r="BA22" i="38" s="1"/>
  <c r="BB22" i="38" s="1"/>
  <c r="BC22" i="38" s="1"/>
  <c r="BD22" i="38" s="1"/>
  <c r="BJ21" i="38"/>
  <c r="AX21" i="38" s="1"/>
  <c r="BE21" i="38"/>
  <c r="BF21" i="38" s="1"/>
  <c r="BG21" i="38" s="1"/>
  <c r="BH21" i="38" s="1"/>
  <c r="BI21" i="38" s="1"/>
  <c r="BD21" i="38"/>
  <c r="AW21" i="38" s="1"/>
  <c r="AY21" i="38"/>
  <c r="AZ21" i="38" s="1"/>
  <c r="BA21" i="38" s="1"/>
  <c r="BB21" i="38" s="1"/>
  <c r="BC21" i="38" s="1"/>
  <c r="BJ19" i="38"/>
  <c r="BD19" i="38"/>
  <c r="BE19" i="38" s="1"/>
  <c r="BF19" i="38" s="1"/>
  <c r="BG19" i="38" s="1"/>
  <c r="BH19" i="38" s="1"/>
  <c r="BI19" i="38" s="1"/>
  <c r="AY19" i="38"/>
  <c r="AZ19" i="38" s="1"/>
  <c r="BA19" i="38" s="1"/>
  <c r="BB19" i="38" s="1"/>
  <c r="BC19" i="38" s="1"/>
  <c r="BJ16" i="38"/>
  <c r="BE16" i="38"/>
  <c r="BF16" i="38" s="1"/>
  <c r="BG16" i="38" s="1"/>
  <c r="BH16" i="38" s="1"/>
  <c r="BI16" i="38" s="1"/>
  <c r="BD16" i="38"/>
  <c r="AY16" i="38"/>
  <c r="AZ16" i="38" s="1"/>
  <c r="BA16" i="38" s="1"/>
  <c r="BB16" i="38" s="1"/>
  <c r="BC16" i="38" s="1"/>
  <c r="BJ20" i="38"/>
  <c r="AX20" i="38" s="1"/>
  <c r="BE20" i="38"/>
  <c r="BF20" i="38" s="1"/>
  <c r="BG20" i="38" s="1"/>
  <c r="BH20" i="38" s="1"/>
  <c r="BI20" i="38" s="1"/>
  <c r="BD20" i="38"/>
  <c r="AY20" i="38"/>
  <c r="AZ20" i="38" s="1"/>
  <c r="BA20" i="38" s="1"/>
  <c r="BB20" i="38" s="1"/>
  <c r="BC20" i="38" s="1"/>
  <c r="BJ18" i="38"/>
  <c r="AX18" i="38" s="1"/>
  <c r="BE18" i="38"/>
  <c r="BF18" i="38" s="1"/>
  <c r="BG18" i="38" s="1"/>
  <c r="BH18" i="38" s="1"/>
  <c r="BI18" i="38" s="1"/>
  <c r="BD18" i="38"/>
  <c r="AW18" i="38" s="1"/>
  <c r="AY18" i="38"/>
  <c r="AZ18" i="38" s="1"/>
  <c r="BA18" i="38" s="1"/>
  <c r="BB18" i="38" s="1"/>
  <c r="BC18" i="38" s="1"/>
  <c r="BG17" i="38"/>
  <c r="BH17" i="38" s="1"/>
  <c r="BI17" i="38" s="1"/>
  <c r="BJ17" i="38" s="1"/>
  <c r="BA17" i="38"/>
  <c r="BE17" i="38"/>
  <c r="BF17" i="38" s="1"/>
  <c r="AY17" i="38"/>
  <c r="AZ17" i="38" s="1"/>
  <c r="BJ15" i="38"/>
  <c r="AX15" i="38" s="1"/>
  <c r="BE15" i="38"/>
  <c r="BF15" i="38" s="1"/>
  <c r="BG15" i="38" s="1"/>
  <c r="BH15" i="38" s="1"/>
  <c r="BI15" i="38" s="1"/>
  <c r="BD15" i="38"/>
  <c r="AW15" i="38" s="1"/>
  <c r="AY15" i="38"/>
  <c r="AZ15" i="38" s="1"/>
  <c r="BA15" i="38" s="1"/>
  <c r="BB15" i="38" s="1"/>
  <c r="BC15" i="38" s="1"/>
  <c r="BJ14" i="38"/>
  <c r="AX14" i="38" s="1"/>
  <c r="BE14" i="38"/>
  <c r="BD14" i="38"/>
  <c r="AY14" i="38"/>
  <c r="AZ14" i="38" s="1"/>
  <c r="BA14" i="38" s="1"/>
  <c r="BB14" i="38" s="1"/>
  <c r="BC14" i="38" s="1"/>
  <c r="BE13" i="37"/>
  <c r="BF13" i="37" s="1"/>
  <c r="BG13" i="37" s="1"/>
  <c r="BH13" i="37" s="1"/>
  <c r="BI13" i="37" s="1"/>
  <c r="AY13" i="37"/>
  <c r="AZ13" i="37" s="1"/>
  <c r="BA13" i="37" s="1"/>
  <c r="BB13" i="37" s="1"/>
  <c r="BC13" i="37" s="1"/>
  <c r="AX14" i="37"/>
  <c r="BD13" i="37"/>
  <c r="AW13" i="37" s="1"/>
  <c r="BJ18" i="36"/>
  <c r="AX18" i="36" s="1"/>
  <c r="BE18" i="36"/>
  <c r="BF18" i="36" s="1"/>
  <c r="BG18" i="36" s="1"/>
  <c r="BH18" i="36" s="1"/>
  <c r="BI18" i="36" s="1"/>
  <c r="BD18" i="36"/>
  <c r="AW18" i="36" s="1"/>
  <c r="AY18" i="36"/>
  <c r="AZ18" i="36" s="1"/>
  <c r="BA18" i="36" s="1"/>
  <c r="BB18" i="36" s="1"/>
  <c r="BC18" i="36" s="1"/>
  <c r="BJ16" i="36"/>
  <c r="AX16" i="36" s="1"/>
  <c r="BE16" i="36"/>
  <c r="BF16" i="36" s="1"/>
  <c r="BG16" i="36" s="1"/>
  <c r="BH16" i="36" s="1"/>
  <c r="BI16" i="36" s="1"/>
  <c r="AY16" i="36"/>
  <c r="AZ16" i="36" s="1"/>
  <c r="BA16" i="36" s="1"/>
  <c r="BB16" i="36" s="1"/>
  <c r="BC16" i="36" s="1"/>
  <c r="BJ15" i="36"/>
  <c r="AX15" i="36" s="1"/>
  <c r="BE15" i="36"/>
  <c r="BF15" i="36" s="1"/>
  <c r="BG15" i="36" s="1"/>
  <c r="BH15" i="36" s="1"/>
  <c r="BI15" i="36" s="1"/>
  <c r="BD15" i="36"/>
  <c r="AW15" i="36" s="1"/>
  <c r="AY15" i="36"/>
  <c r="AZ15" i="36" s="1"/>
  <c r="BA15" i="36" s="1"/>
  <c r="BB15" i="36" s="1"/>
  <c r="BC15" i="36" s="1"/>
  <c r="BJ14" i="36"/>
  <c r="AX14" i="36" s="1"/>
  <c r="BE14" i="36"/>
  <c r="BF14" i="36" s="1"/>
  <c r="BG14" i="36" s="1"/>
  <c r="BH14" i="36" s="1"/>
  <c r="BI14" i="36" s="1"/>
  <c r="BD14" i="36"/>
  <c r="AW14" i="36" s="1"/>
  <c r="AY14" i="36"/>
  <c r="BJ13" i="36"/>
  <c r="BE13" i="36"/>
  <c r="BF13" i="36" s="1"/>
  <c r="BG13" i="36" s="1"/>
  <c r="BH13" i="36" s="1"/>
  <c r="BI13" i="36" s="1"/>
  <c r="AW17" i="36"/>
  <c r="AX17" i="36"/>
  <c r="BD13" i="36"/>
  <c r="AW13" i="36" s="1"/>
  <c r="BE31" i="38"/>
  <c r="BF31" i="38" s="1"/>
  <c r="BG31" i="38" s="1"/>
  <c r="BH31" i="38" s="1"/>
  <c r="BI31" i="38" s="1"/>
  <c r="AY31" i="38"/>
  <c r="AZ31" i="38" s="1"/>
  <c r="BA31" i="38" s="1"/>
  <c r="BB31" i="38" s="1"/>
  <c r="BC31" i="38" s="1"/>
  <c r="AZ14" i="36" l="1"/>
  <c r="BA14" i="36" s="1"/>
  <c r="BB14" i="36" s="1"/>
  <c r="BC14" i="36" s="1"/>
  <c r="BB17" i="38"/>
  <c r="BC17" i="38" s="1"/>
  <c r="BD17" i="38" s="1"/>
  <c r="AW17" i="38" s="1"/>
  <c r="BF14" i="38"/>
  <c r="BG14" i="38" s="1"/>
  <c r="BH14" i="38" s="1"/>
  <c r="BI14" i="38" s="1"/>
  <c r="AW14" i="38"/>
  <c r="AW20" i="38"/>
  <c r="AX17" i="38"/>
  <c r="BD16" i="36" l="1"/>
  <c r="AW16" i="36" s="1"/>
  <c r="AW16" i="38"/>
  <c r="AU13" i="36" l="1"/>
  <c r="AY13" i="36"/>
  <c r="AZ13" i="36" s="1"/>
  <c r="BA13" i="36" s="1"/>
  <c r="BB13" i="36" s="1"/>
  <c r="BC13" i="36" s="1"/>
  <c r="AV13" i="36"/>
  <c r="BG13" i="42" l="1"/>
  <c r="BH13" i="42" s="1"/>
  <c r="BI13" i="42" s="1"/>
  <c r="BJ13" i="42" s="1"/>
  <c r="AX13" i="42" s="1"/>
  <c r="BG17" i="41"/>
  <c r="BH17" i="41" s="1"/>
  <c r="BI17" i="41" s="1"/>
  <c r="BJ17" i="41" s="1"/>
  <c r="AX17" i="41" s="1"/>
  <c r="AZ17" i="41" l="1"/>
  <c r="BA17" i="41" s="1"/>
  <c r="BB17" i="41" s="1"/>
  <c r="BC17" i="41" s="1"/>
  <c r="BD17" i="41" s="1"/>
  <c r="AW17" i="41" s="1"/>
  <c r="AX13" i="38"/>
  <c r="AW13" i="38"/>
  <c r="AX16" i="42" l="1"/>
  <c r="AW16" i="42"/>
  <c r="BJ23" i="40"/>
  <c r="AX23" i="40" s="1"/>
  <c r="BD23" i="40"/>
  <c r="AW23" i="40" s="1"/>
  <c r="BB19" i="40"/>
  <c r="BC19" i="40" s="1"/>
  <c r="BD19" i="40" s="1"/>
  <c r="AZ19" i="40"/>
  <c r="BE19" i="40" l="1"/>
  <c r="BF19" i="40" s="1"/>
  <c r="BH19" i="40" s="1"/>
  <c r="BI19" i="40" s="1"/>
  <c r="BJ19" i="40" s="1"/>
  <c r="AX19" i="40" s="1"/>
  <c r="AW19" i="40"/>
  <c r="AZ16" i="40"/>
  <c r="BA16" i="40" s="1"/>
  <c r="BB16" i="40" s="1"/>
  <c r="BC16" i="40" l="1"/>
  <c r="BD16" i="40" s="1"/>
  <c r="AW15" i="40"/>
  <c r="Y15" i="40"/>
  <c r="Z15" i="40" s="1"/>
  <c r="AA15" i="40" s="1"/>
  <c r="AB15" i="40" s="1"/>
  <c r="AC15" i="40" s="1"/>
  <c r="AE15" i="40" s="1"/>
  <c r="AF15" i="40" s="1"/>
  <c r="AG15" i="40" s="1"/>
  <c r="AH15" i="40" s="1"/>
  <c r="AI15" i="40" s="1"/>
  <c r="AW17" i="39"/>
  <c r="AE17" i="39"/>
  <c r="AF17" i="39" s="1"/>
  <c r="AG17" i="39" s="1"/>
  <c r="AH17" i="39" s="1"/>
  <c r="AI17" i="39" s="1"/>
  <c r="Y17" i="39"/>
  <c r="Z17" i="39" s="1"/>
  <c r="AA17" i="39" s="1"/>
  <c r="AB17" i="39" s="1"/>
  <c r="AC17" i="39" s="1"/>
  <c r="AX43" i="38"/>
  <c r="AW43" i="38"/>
  <c r="AE43" i="38"/>
  <c r="AF43" i="38" s="1"/>
  <c r="AG43" i="38" s="1"/>
  <c r="AH43" i="38" s="1"/>
  <c r="AI43" i="38" s="1"/>
  <c r="Y43" i="38"/>
  <c r="Z43" i="38" s="1"/>
  <c r="AA43" i="38" s="1"/>
  <c r="AB43" i="38" s="1"/>
  <c r="AC43" i="38" s="1"/>
  <c r="BD25" i="38"/>
  <c r="AW25" i="38" s="1"/>
  <c r="AZ25" i="38"/>
  <c r="BA25" i="38"/>
  <c r="BB25" i="38"/>
  <c r="BC25" i="38"/>
  <c r="BE25" i="38"/>
  <c r="BF25" i="38"/>
  <c r="BG25" i="38"/>
  <c r="BH25" i="38"/>
  <c r="BI25" i="38"/>
  <c r="BJ25" i="38" s="1"/>
  <c r="AX25" i="38" s="1"/>
  <c r="AY25" i="38"/>
  <c r="BF16" i="40" l="1"/>
  <c r="BG16" i="40" s="1"/>
  <c r="AW16" i="40"/>
  <c r="BH16" i="40"/>
  <c r="BI16" i="40" s="1"/>
  <c r="BJ16" i="40" s="1"/>
  <c r="AX16" i="40" s="1"/>
  <c r="AX17" i="39"/>
  <c r="AX24" i="38" l="1"/>
  <c r="AW24" i="38"/>
  <c r="AE24" i="38"/>
  <c r="AF24" i="38" s="1"/>
  <c r="AG24" i="38" s="1"/>
  <c r="AH24" i="38" s="1"/>
  <c r="AI24" i="38" s="1"/>
  <c r="Z24" i="38"/>
  <c r="AA24" i="38" s="1"/>
  <c r="AB24" i="38" s="1"/>
  <c r="AC24" i="38" s="1"/>
  <c r="AX22" i="38"/>
  <c r="AW22" i="38"/>
  <c r="AE22" i="38"/>
  <c r="AF22" i="38" s="1"/>
  <c r="AG22" i="38" s="1"/>
  <c r="AH22" i="38" s="1"/>
  <c r="AI22" i="38" s="1"/>
  <c r="Y22" i="38"/>
  <c r="Z22" i="38" s="1"/>
  <c r="AA22" i="38" s="1"/>
  <c r="AB22" i="38" s="1"/>
  <c r="AC22" i="38" s="1"/>
  <c r="AX19" i="38"/>
  <c r="AW19" i="38"/>
  <c r="BI17" i="37" l="1"/>
  <c r="BI46" i="38"/>
  <c r="BI24" i="39"/>
  <c r="BI25" i="41"/>
  <c r="BI20" i="42"/>
  <c r="BI12" i="33"/>
  <c r="BC46" i="38"/>
  <c r="BC24" i="39"/>
  <c r="BC25" i="41"/>
  <c r="BC20" i="42"/>
  <c r="BC12" i="33"/>
  <c r="BI19" i="36" l="1"/>
  <c r="BC19" i="36"/>
  <c r="BJ12" i="33" l="1"/>
  <c r="BH12" i="33"/>
  <c r="BG12" i="33"/>
  <c r="BF12" i="33"/>
  <c r="BE12" i="33"/>
  <c r="BD12" i="33"/>
  <c r="BB12" i="33"/>
  <c r="BA12" i="33"/>
  <c r="AZ12" i="33"/>
  <c r="AY12" i="33"/>
  <c r="AX12" i="33"/>
  <c r="AW12" i="33"/>
  <c r="AV12" i="33"/>
  <c r="AU12" i="33"/>
  <c r="R12" i="33"/>
  <c r="S12" i="33"/>
  <c r="T12" i="33"/>
  <c r="Q12" i="33"/>
  <c r="BH19" i="36"/>
  <c r="BG19" i="36"/>
  <c r="BF19" i="36"/>
  <c r="BE19" i="36"/>
  <c r="BD19" i="36"/>
  <c r="BB19" i="36"/>
  <c r="BA19" i="36"/>
  <c r="AZ19" i="36"/>
  <c r="AY19" i="36"/>
  <c r="AW19" i="36"/>
  <c r="AV19" i="36"/>
  <c r="AU19" i="36"/>
  <c r="R19" i="36"/>
  <c r="S19" i="36"/>
  <c r="T19" i="36"/>
  <c r="Q19" i="36"/>
  <c r="BJ17" i="37"/>
  <c r="BH17" i="37"/>
  <c r="BG17" i="37"/>
  <c r="BF17" i="37"/>
  <c r="BE17" i="37"/>
  <c r="AX17" i="37"/>
  <c r="AV17" i="37"/>
  <c r="AU17" i="37"/>
  <c r="R17" i="37"/>
  <c r="S17" i="37"/>
  <c r="T17" i="37"/>
  <c r="Q17" i="37"/>
  <c r="BH46" i="38"/>
  <c r="BG46" i="38"/>
  <c r="BF46" i="38"/>
  <c r="BE46" i="38"/>
  <c r="BD46" i="38"/>
  <c r="BB46" i="38"/>
  <c r="BA46" i="38"/>
  <c r="AZ46" i="38"/>
  <c r="AY46" i="38"/>
  <c r="AW46" i="38"/>
  <c r="AV46" i="38"/>
  <c r="AU46" i="38"/>
  <c r="R46" i="38"/>
  <c r="S46" i="38"/>
  <c r="T46" i="38"/>
  <c r="Q46" i="38"/>
  <c r="BJ24" i="39"/>
  <c r="BH24" i="39"/>
  <c r="BG24" i="39"/>
  <c r="BF24" i="39"/>
  <c r="BE24" i="39"/>
  <c r="BD24" i="39"/>
  <c r="BB24" i="39"/>
  <c r="BA24" i="39"/>
  <c r="AZ24" i="39"/>
  <c r="AY24" i="39"/>
  <c r="AX24" i="39"/>
  <c r="AW24" i="39"/>
  <c r="AV24" i="39"/>
  <c r="AU24" i="39"/>
  <c r="R24" i="39"/>
  <c r="S24" i="39"/>
  <c r="T24" i="39"/>
  <c r="Q24" i="39"/>
  <c r="AV29" i="40"/>
  <c r="AU29" i="40"/>
  <c r="R29" i="40"/>
  <c r="S29" i="40"/>
  <c r="T29" i="40"/>
  <c r="Q29" i="40"/>
  <c r="R25" i="41"/>
  <c r="S25" i="41"/>
  <c r="T25" i="41"/>
  <c r="Q25" i="41"/>
  <c r="BJ25" i="41"/>
  <c r="BH25" i="41"/>
  <c r="BG25" i="41"/>
  <c r="BF25" i="41"/>
  <c r="BE25" i="41"/>
  <c r="BD25" i="41"/>
  <c r="BB25" i="41"/>
  <c r="BA25" i="41"/>
  <c r="AZ25" i="41"/>
  <c r="AY25" i="41"/>
  <c r="AX25" i="41"/>
  <c r="AW25" i="41"/>
  <c r="AV25" i="41"/>
  <c r="AU25" i="41"/>
  <c r="BJ20" i="42"/>
  <c r="BH20" i="42"/>
  <c r="BG20" i="42"/>
  <c r="BF20" i="42"/>
  <c r="BE20" i="42"/>
  <c r="BD20" i="42"/>
  <c r="BB20" i="42"/>
  <c r="BA20" i="42"/>
  <c r="AZ20" i="42"/>
  <c r="AY20" i="42"/>
  <c r="AX20" i="42"/>
  <c r="AW20" i="42"/>
  <c r="AV20" i="42"/>
  <c r="AU20" i="42"/>
  <c r="W20" i="42"/>
  <c r="V20" i="42"/>
  <c r="T20" i="42"/>
  <c r="S20" i="42"/>
  <c r="R20" i="42"/>
  <c r="Q20" i="42"/>
  <c r="AO23" i="40"/>
  <c r="AP23" i="40" s="1"/>
  <c r="AR23" i="40" s="1"/>
  <c r="AP34" i="38"/>
  <c r="AR34" i="38" s="1"/>
  <c r="AO34" i="38"/>
  <c r="AO16" i="42"/>
  <c r="AP16" i="42" s="1"/>
  <c r="AO15" i="42"/>
  <c r="AP15" i="42" s="1"/>
  <c r="AO13" i="42"/>
  <c r="AP13" i="42" s="1"/>
  <c r="AO12" i="42"/>
  <c r="AP12" i="42" s="1"/>
  <c r="AO19" i="42"/>
  <c r="AP19" i="42" s="1"/>
  <c r="AO18" i="42"/>
  <c r="AP18" i="42" s="1"/>
  <c r="AO17" i="42"/>
  <c r="AP17" i="42" s="1"/>
  <c r="AO10" i="42"/>
  <c r="AP10" i="42" s="1"/>
  <c r="AO9" i="42"/>
  <c r="AP9" i="42" s="1"/>
  <c r="AR9" i="42" s="1"/>
  <c r="AT1" i="42"/>
  <c r="AO17" i="41"/>
  <c r="AP17" i="41" s="1"/>
  <c r="AO16" i="41"/>
  <c r="AP16" i="41" s="1"/>
  <c r="AO13" i="41"/>
  <c r="AP13" i="41" s="1"/>
  <c r="AO12" i="41"/>
  <c r="AP12" i="41" s="1"/>
  <c r="AO10" i="41"/>
  <c r="AP10" i="41" s="1"/>
  <c r="AO9" i="41"/>
  <c r="AP9" i="41" s="1"/>
  <c r="AO24" i="41"/>
  <c r="AP24" i="41" s="1"/>
  <c r="AO23" i="41"/>
  <c r="AP23" i="41" s="1"/>
  <c r="AO22" i="41"/>
  <c r="AP22" i="41" s="1"/>
  <c r="AO21" i="41"/>
  <c r="AP21" i="41" s="1"/>
  <c r="AO20" i="41"/>
  <c r="AP20" i="41" s="1"/>
  <c r="AO19" i="41"/>
  <c r="AP19" i="41" s="1"/>
  <c r="AO18" i="41"/>
  <c r="AP18" i="41" s="1"/>
  <c r="AT1" i="41"/>
  <c r="AO22" i="40"/>
  <c r="AP22" i="40" s="1"/>
  <c r="AR22" i="40" s="1"/>
  <c r="AO21" i="40"/>
  <c r="AP21" i="40" s="1"/>
  <c r="AR21" i="40" s="1"/>
  <c r="AO20" i="40"/>
  <c r="AP20" i="40" s="1"/>
  <c r="AR20" i="40" s="1"/>
  <c r="AO19" i="40"/>
  <c r="AP19" i="40" s="1"/>
  <c r="AR19" i="40" s="1"/>
  <c r="AO18" i="40"/>
  <c r="AP18" i="40" s="1"/>
  <c r="AR18" i="40" s="1"/>
  <c r="AO26" i="40"/>
  <c r="AP26" i="40" s="1"/>
  <c r="AR26" i="40" s="1"/>
  <c r="AO25" i="40"/>
  <c r="AP25" i="40" s="1"/>
  <c r="AR25" i="40" s="1"/>
  <c r="AO24" i="40"/>
  <c r="AP24" i="40" s="1"/>
  <c r="AR24" i="40" s="1"/>
  <c r="AO17" i="40"/>
  <c r="AP17" i="40" s="1"/>
  <c r="AR17" i="40" s="1"/>
  <c r="AO16" i="40"/>
  <c r="AP16" i="40" s="1"/>
  <c r="AR16" i="40" s="1"/>
  <c r="AO15" i="40"/>
  <c r="AP15" i="40" s="1"/>
  <c r="AR15" i="40" s="1"/>
  <c r="AO28" i="40"/>
  <c r="AP28" i="40" s="1"/>
  <c r="AR28" i="40" s="1"/>
  <c r="AO27" i="40"/>
  <c r="AP27" i="40" s="1"/>
  <c r="AR27" i="40" s="1"/>
  <c r="AO14" i="40"/>
  <c r="AP14" i="40" s="1"/>
  <c r="AR14" i="40" s="1"/>
  <c r="AO13" i="40"/>
  <c r="AP13" i="40" s="1"/>
  <c r="AR13" i="40" s="1"/>
  <c r="AO12" i="40"/>
  <c r="AP12" i="40" s="1"/>
  <c r="AR12" i="40" s="1"/>
  <c r="AO11" i="40"/>
  <c r="AP11" i="40" s="1"/>
  <c r="AR11" i="40" s="1"/>
  <c r="AO10" i="40"/>
  <c r="AP10" i="40" s="1"/>
  <c r="AR10" i="40" s="1"/>
  <c r="AO9" i="40"/>
  <c r="AP9" i="40" s="1"/>
  <c r="AR9" i="40" s="1"/>
  <c r="AT1" i="40"/>
  <c r="AO17" i="39"/>
  <c r="AP17" i="39" s="1"/>
  <c r="AR17" i="39" s="1"/>
  <c r="AO16" i="39"/>
  <c r="AP16" i="39" s="1"/>
  <c r="AR16" i="39" s="1"/>
  <c r="AO15" i="39"/>
  <c r="AP15" i="39" s="1"/>
  <c r="AR15" i="39" s="1"/>
  <c r="AO14" i="39"/>
  <c r="AP14" i="39" s="1"/>
  <c r="AR14" i="39" s="1"/>
  <c r="AO13" i="39"/>
  <c r="AP13" i="39" s="1"/>
  <c r="AR13" i="39" s="1"/>
  <c r="AO12" i="39"/>
  <c r="AP12" i="39" s="1"/>
  <c r="AR12" i="39" s="1"/>
  <c r="AO11" i="39"/>
  <c r="AP11" i="39" s="1"/>
  <c r="AR11" i="39" s="1"/>
  <c r="AO23" i="39"/>
  <c r="AP23" i="39" s="1"/>
  <c r="AR23" i="39" s="1"/>
  <c r="AO22" i="39"/>
  <c r="AP22" i="39" s="1"/>
  <c r="AR22" i="39" s="1"/>
  <c r="AO21" i="39"/>
  <c r="AP21" i="39" s="1"/>
  <c r="AR21" i="39" s="1"/>
  <c r="AO20" i="39"/>
  <c r="AP20" i="39" s="1"/>
  <c r="AR20" i="39" s="1"/>
  <c r="AO19" i="39"/>
  <c r="AP19" i="39" s="1"/>
  <c r="AR19" i="39" s="1"/>
  <c r="AO18" i="39"/>
  <c r="AP18" i="39" s="1"/>
  <c r="AR18" i="39" s="1"/>
  <c r="AO10" i="39"/>
  <c r="AP10" i="39" s="1"/>
  <c r="AR10" i="39" s="1"/>
  <c r="AO9" i="39"/>
  <c r="AP9" i="39" s="1"/>
  <c r="AR9" i="39" s="1"/>
  <c r="AT1" i="39"/>
  <c r="AO43" i="38"/>
  <c r="AP43" i="38" s="1"/>
  <c r="AR43" i="38" s="1"/>
  <c r="AO42" i="38"/>
  <c r="AP42" i="38" s="1"/>
  <c r="AR42" i="38" s="1"/>
  <c r="AO35" i="38"/>
  <c r="AP35" i="38" s="1"/>
  <c r="AR35" i="38" s="1"/>
  <c r="AO33" i="38"/>
  <c r="AP33" i="38" s="1"/>
  <c r="AR33" i="38" s="1"/>
  <c r="AO32" i="38"/>
  <c r="AP32" i="38" s="1"/>
  <c r="AR32" i="38" s="1"/>
  <c r="AO31" i="38"/>
  <c r="AP31" i="38" s="1"/>
  <c r="AR31" i="38" s="1"/>
  <c r="AO30" i="38"/>
  <c r="AP30" i="38" s="1"/>
  <c r="AR30" i="38" s="1"/>
  <c r="AP29" i="38"/>
  <c r="AR29" i="38" s="1"/>
  <c r="AO29" i="38"/>
  <c r="AO28" i="38"/>
  <c r="AP28" i="38" s="1"/>
  <c r="AR28" i="38" s="1"/>
  <c r="AO27" i="38"/>
  <c r="AP27" i="38" s="1"/>
  <c r="AR27" i="38" s="1"/>
  <c r="AO17" i="38"/>
  <c r="AP17" i="38" s="1"/>
  <c r="AR17" i="38" s="1"/>
  <c r="AO16" i="38"/>
  <c r="AP16" i="38" s="1"/>
  <c r="AR16" i="38" s="1"/>
  <c r="AP15" i="38"/>
  <c r="AR15" i="38" s="1"/>
  <c r="AO15" i="38"/>
  <c r="AO14" i="38"/>
  <c r="AP14" i="38" s="1"/>
  <c r="AR14" i="38" s="1"/>
  <c r="AO13" i="38"/>
  <c r="AP13" i="38" s="1"/>
  <c r="AR13" i="38" s="1"/>
  <c r="AP12" i="38"/>
  <c r="AR12" i="38" s="1"/>
  <c r="AO12" i="38"/>
  <c r="AO11" i="38"/>
  <c r="AP11" i="38" s="1"/>
  <c r="AR11" i="38" s="1"/>
  <c r="AO10" i="38"/>
  <c r="AP10" i="38" s="1"/>
  <c r="AR10" i="38" s="1"/>
  <c r="AO25" i="38"/>
  <c r="AP25" i="38" s="1"/>
  <c r="AR25" i="38" s="1"/>
  <c r="AO24" i="38"/>
  <c r="AP24" i="38" s="1"/>
  <c r="AR24" i="38" s="1"/>
  <c r="AO23" i="38"/>
  <c r="AP23" i="38" s="1"/>
  <c r="AR23" i="38" s="1"/>
  <c r="AO22" i="38"/>
  <c r="AP22" i="38" s="1"/>
  <c r="AR22" i="38" s="1"/>
  <c r="AO21" i="38"/>
  <c r="AP21" i="38" s="1"/>
  <c r="AR21" i="38" s="1"/>
  <c r="AO20" i="38"/>
  <c r="AP20" i="38" s="1"/>
  <c r="AR20" i="38" s="1"/>
  <c r="AO19" i="38"/>
  <c r="AP19" i="38" s="1"/>
  <c r="AR19" i="38" s="1"/>
  <c r="AO18" i="38"/>
  <c r="AP18" i="38" s="1"/>
  <c r="AR18" i="38" s="1"/>
  <c r="AO45" i="38"/>
  <c r="AP45" i="38" s="1"/>
  <c r="AR45" i="38" s="1"/>
  <c r="AO44" i="38"/>
  <c r="AP44" i="38" s="1"/>
  <c r="AR44" i="38" s="1"/>
  <c r="AP41" i="38"/>
  <c r="AR41" i="38" s="1"/>
  <c r="AO41" i="38"/>
  <c r="AO40" i="38"/>
  <c r="AP40" i="38" s="1"/>
  <c r="AR40" i="38" s="1"/>
  <c r="AO39" i="38"/>
  <c r="AP39" i="38" s="1"/>
  <c r="AR39" i="38" s="1"/>
  <c r="AO38" i="38"/>
  <c r="AP38" i="38" s="1"/>
  <c r="AR38" i="38" s="1"/>
  <c r="AO37" i="38"/>
  <c r="AP37" i="38" s="1"/>
  <c r="AR37" i="38" s="1"/>
  <c r="AO36" i="38"/>
  <c r="AP36" i="38" s="1"/>
  <c r="AR36" i="38" s="1"/>
  <c r="AO26" i="38"/>
  <c r="AP26" i="38" s="1"/>
  <c r="AR26" i="38" s="1"/>
  <c r="AO9" i="38"/>
  <c r="AP9" i="38" s="1"/>
  <c r="AR9" i="38" s="1"/>
  <c r="AT1" i="38"/>
  <c r="AO12" i="37"/>
  <c r="AP12" i="37" s="1"/>
  <c r="AO11" i="37"/>
  <c r="AP11" i="37" s="1"/>
  <c r="AO16" i="37"/>
  <c r="AP16" i="37" s="1"/>
  <c r="AO15" i="37"/>
  <c r="AP15" i="37" s="1"/>
  <c r="AO14" i="37"/>
  <c r="AP14" i="37" s="1"/>
  <c r="AO13" i="37"/>
  <c r="AP13" i="37" s="1"/>
  <c r="AO10" i="37"/>
  <c r="AP10" i="37" s="1"/>
  <c r="AO9" i="37"/>
  <c r="AP9" i="37" s="1"/>
  <c r="AT1" i="37"/>
  <c r="AO10" i="36"/>
  <c r="AP10" i="36" s="1"/>
  <c r="AO9" i="36"/>
  <c r="AP9" i="36" s="1"/>
  <c r="AO18" i="36"/>
  <c r="AP18" i="36" s="1"/>
  <c r="AO17" i="36"/>
  <c r="AP17" i="36" s="1"/>
  <c r="AO16" i="36"/>
  <c r="AP16" i="36" s="1"/>
  <c r="AO15" i="36"/>
  <c r="AP15" i="36" s="1"/>
  <c r="AO14" i="36"/>
  <c r="AP14" i="36" s="1"/>
  <c r="AO13" i="36"/>
  <c r="AP13" i="36" s="1"/>
  <c r="AO12" i="36"/>
  <c r="AP12" i="36" s="1"/>
  <c r="AO11" i="36"/>
  <c r="AP11" i="36" s="1"/>
  <c r="AT1" i="36"/>
  <c r="AO10" i="33"/>
  <c r="AP10" i="33" s="1"/>
  <c r="AO9" i="33"/>
  <c r="AP9" i="33" s="1"/>
  <c r="AO11" i="33" l="1"/>
  <c r="AP11" i="33" s="1"/>
  <c r="AT1" i="33" l="1"/>
  <c r="BJ46" i="38"/>
  <c r="AX16" i="38"/>
  <c r="AX46" i="38" s="1"/>
  <c r="AX13" i="36"/>
  <c r="AX19" i="36" s="1"/>
  <c r="BJ19" i="36"/>
  <c r="AY18" i="40" l="1"/>
  <c r="AZ18" i="40" s="1"/>
  <c r="BA18" i="40" s="1"/>
  <c r="BB18" i="40" s="1"/>
  <c r="BC18" i="40" s="1"/>
  <c r="BD18" i="40" s="1"/>
  <c r="AY25" i="40"/>
  <c r="AY26" i="40"/>
  <c r="AZ26" i="40" s="1"/>
  <c r="BE26" i="40"/>
  <c r="AY14" i="37"/>
  <c r="AY29" i="40" l="1"/>
  <c r="AZ25" i="40"/>
  <c r="BA25" i="40" s="1"/>
  <c r="BB25" i="40" s="1"/>
  <c r="BC25" i="40" s="1"/>
  <c r="AY17" i="37"/>
  <c r="AZ14" i="37"/>
  <c r="BF18" i="40"/>
  <c r="BG18" i="40" s="1"/>
  <c r="BH18" i="40" s="1"/>
  <c r="BI18" i="40" s="1"/>
  <c r="AW18" i="40"/>
  <c r="BF26" i="40"/>
  <c r="BE29" i="40"/>
  <c r="BA26" i="40"/>
  <c r="AZ29" i="40" l="1"/>
  <c r="BJ18" i="40"/>
  <c r="AX18" i="40" s="1"/>
  <c r="BA14" i="37"/>
  <c r="AZ17" i="37"/>
  <c r="BF25" i="40"/>
  <c r="BG25" i="40" s="1"/>
  <c r="BH25" i="40" s="1"/>
  <c r="BI25" i="40" s="1"/>
  <c r="BJ25" i="40" s="1"/>
  <c r="AX25" i="40" s="1"/>
  <c r="BD25" i="40"/>
  <c r="AW25" i="40" s="1"/>
  <c r="BB26" i="40"/>
  <c r="BA29" i="40"/>
  <c r="BG26" i="40"/>
  <c r="BB14" i="37" l="1"/>
  <c r="BA17" i="37"/>
  <c r="BF29" i="40"/>
  <c r="BH26" i="40"/>
  <c r="BG29" i="40"/>
  <c r="BC26" i="40"/>
  <c r="BD26" i="40" s="1"/>
  <c r="BB29" i="40"/>
  <c r="BC14" i="37" l="1"/>
  <c r="BB17" i="37"/>
  <c r="BC29" i="40"/>
  <c r="BI26" i="40"/>
  <c r="BJ26" i="40" s="1"/>
  <c r="BH29" i="40"/>
  <c r="BD14" i="37" l="1"/>
  <c r="BC17" i="37"/>
  <c r="BI29" i="40"/>
  <c r="AW26" i="40"/>
  <c r="AW29" i="40" s="1"/>
  <c r="BD29" i="40"/>
  <c r="AW14" i="37" l="1"/>
  <c r="AW17" i="37" s="1"/>
  <c r="BD17" i="37"/>
  <c r="AX26" i="40"/>
  <c r="AX29" i="40" s="1"/>
  <c r="BJ29" i="40"/>
</calcChain>
</file>

<file path=xl/sharedStrings.xml><?xml version="1.0" encoding="utf-8"?>
<sst xmlns="http://schemas.openxmlformats.org/spreadsheetml/2006/main" count="1789" uniqueCount="350">
  <si>
    <t>DBO5</t>
  </si>
  <si>
    <t>SST</t>
  </si>
  <si>
    <t>Usuario</t>
  </si>
  <si>
    <t>Municipio</t>
  </si>
  <si>
    <t>Cuenca</t>
  </si>
  <si>
    <t xml:space="preserve">Uso Actual </t>
  </si>
  <si>
    <t>Uso Potencial</t>
  </si>
  <si>
    <t>%</t>
  </si>
  <si>
    <t>Puntaje asignado</t>
  </si>
  <si>
    <t>RESULTADO</t>
  </si>
  <si>
    <t>1. Aprobada</t>
  </si>
  <si>
    <t>2. Aceptada para ajustes internos</t>
  </si>
  <si>
    <t>Cuando cumple con el 70% o mas de los puntos</t>
  </si>
  <si>
    <t>Cuando cumple con el puntaje está entre el 50 y el 69% de los puntos</t>
  </si>
  <si>
    <t>Cuando la propuesta cumple con un porcentaje inferior al 50% de los puntos</t>
  </si>
  <si>
    <t>Tramo</t>
  </si>
  <si>
    <t>Se aproxima en el corto plazo (2 años)</t>
  </si>
  <si>
    <t>Vertimiento</t>
  </si>
  <si>
    <t xml:space="preserve">MATRIZ DE EVALUACIÓN DE PROPUESTAS DE METAS, CRONOGRAMAS Y PUNTOS DE VERTIMIENTO </t>
  </si>
  <si>
    <t>1. Cumple Resolución 631 de 2015 - Límites Permisibles</t>
  </si>
  <si>
    <t>2. Viabilidad Técnica - Se orienta al cumplimiento del Objetivo de Calidad en el mediano y largo plazo</t>
  </si>
  <si>
    <t>5. Coherencia y gestión de cargas - Es un usuario con antecedentes de cumplimiento?</t>
  </si>
  <si>
    <t>Puntaje
(p)</t>
  </si>
  <si>
    <t>1. Aprobada
( P&gt;70%)</t>
  </si>
  <si>
    <t>Notas y observaciones de la evaluación</t>
  </si>
  <si>
    <t>Calificación de los criterios de evaluación</t>
  </si>
  <si>
    <t>Propuestas metas anualizadas (Presentada por el Usuario)</t>
  </si>
  <si>
    <t>Línea Base 
Propuesta y Oficial 2018
(Kg/año)</t>
  </si>
  <si>
    <t>Presenta Propuesta</t>
  </si>
  <si>
    <t>Línea Base 2018
 (Kg/año)</t>
  </si>
  <si>
    <t>Decisión</t>
  </si>
  <si>
    <t>Resultados</t>
  </si>
  <si>
    <t>Carga calculada con límite permisible</t>
  </si>
  <si>
    <t>Tiempo de descarga 
(días)</t>
  </si>
  <si>
    <t>DBO5
(mg/L)</t>
  </si>
  <si>
    <t>SST
(mg/L)</t>
  </si>
  <si>
    <t>DBO5
(Kg/día)</t>
  </si>
  <si>
    <t>SST
(Kg/día)</t>
  </si>
  <si>
    <t>Carga base 2018 
Publicada CAS</t>
  </si>
  <si>
    <t>Carga base 2018 
Presuntiva</t>
  </si>
  <si>
    <t>DBO5
(Kg/año)</t>
  </si>
  <si>
    <t>SST
(Kg/año)</t>
  </si>
  <si>
    <t>Puntos de Vertimiento</t>
  </si>
  <si>
    <t>Meta Global del tramo</t>
  </si>
  <si>
    <t>2. Viabilidad Técnica
Se orienta al cumplimiento del Objetivo de Calidad en el mediano y largo plazo</t>
  </si>
  <si>
    <t>3. Se trata de un cuerpo de agua en estado crítico
(Criticidad del Tramo Afectado)</t>
  </si>
  <si>
    <t>4. Clasificación del cuerpo de agua</t>
  </si>
  <si>
    <t>5. Coherencia y gestión de cargas
Es un usuario con antecedentes de cumplimiento?</t>
  </si>
  <si>
    <t xml:space="preserve">Definición de   Criterios de evaluación y puntajes de  calificación de propuestas de metas y cronogramas </t>
  </si>
  <si>
    <t>La propuesta se ajusta a LIMITES PERMISIBLES DE VERTIMIENTO. Si cumple requisito se asignan 5 puntos - Próxima  cumplir ( 3 puntos)- No cumple (0 puntos)</t>
  </si>
  <si>
    <t xml:space="preserve">Es un cuerpo de agua programado para cumplir objetivos de calidad a largo plazo </t>
  </si>
  <si>
    <t>Municipios o empresas con escasa disciplina y cumplimiento de normas de vertimiento</t>
  </si>
  <si>
    <t xml:space="preserve">Es un cuerpo de agua programado para cumplir objetivos de calidad a mediano plazo </t>
  </si>
  <si>
    <t>Municipios y empresas en mejoramiento con respecto a las normas cumplimiento de compromisos relacionados con la reducción de cargas)</t>
  </si>
  <si>
    <t>Es un cuerpo de agua cercano a cumplir objetivos de calidad</t>
  </si>
  <si>
    <t>Municipios y empresas al día en las normas cumplimiento de compromisos relacionados con la reducción de cargas)</t>
  </si>
  <si>
    <t>Málaga</t>
  </si>
  <si>
    <t>CORPORACIÓN AUTÓNOMA REGIONAL DE SANTANDER</t>
  </si>
  <si>
    <t>FORMATO DE EVALUACIÓN DE PROPUESTAS INTEGRADO CON LÍMITES PERMISIBLES</t>
  </si>
  <si>
    <t>Límite Permisible
(Resolución 631 de 2015)</t>
  </si>
  <si>
    <t>Línea Base (Ton/año)</t>
  </si>
  <si>
    <t>TRAMO 1. Directos al Magdalena medio, ríos Negro y Carare</t>
  </si>
  <si>
    <t>Magdalena</t>
  </si>
  <si>
    <t>CELSIA  - Zoocriadero Tayrona</t>
  </si>
  <si>
    <t>Cimitarra</t>
  </si>
  <si>
    <t>Barrancabermeja</t>
  </si>
  <si>
    <t>Sabana de Torres</t>
  </si>
  <si>
    <t>Galán</t>
  </si>
  <si>
    <t xml:space="preserve">ISAGEN  S.A. Termocentro </t>
  </si>
  <si>
    <t xml:space="preserve">ECOPETROL S.A. Gerencia Refinería </t>
  </si>
  <si>
    <t xml:space="preserve">IMPALA TERMINALS COLOMBIA SAS </t>
  </si>
  <si>
    <t>ECOPETROL S.A. Estación SEBASTOPOL</t>
  </si>
  <si>
    <t>Caudal vertimiento 
(L/s)</t>
  </si>
  <si>
    <t>Municipio de Florián</t>
  </si>
  <si>
    <t>Municipio de La Belleza</t>
  </si>
  <si>
    <t xml:space="preserve">Municipio de Landázuri </t>
  </si>
  <si>
    <t>Municipio Puerto Parra - EMSEPAR ESP S.A.</t>
  </si>
  <si>
    <t>Municipio Cimitarra</t>
  </si>
  <si>
    <t>Landázuri</t>
  </si>
  <si>
    <t>La Belleza</t>
  </si>
  <si>
    <t xml:space="preserve">Puerto Parra </t>
  </si>
  <si>
    <t xml:space="preserve">ECOPETROL S.A. - CENIT </t>
  </si>
  <si>
    <t xml:space="preserve">ECOPETROL S.A. </t>
  </si>
  <si>
    <t xml:space="preserve">Compañía Operadora PETROCOLOMBIA SAS </t>
  </si>
  <si>
    <t>TRAMO 3. Río Opón</t>
  </si>
  <si>
    <t>TRAMO 2. Río Carare (Minero)</t>
  </si>
  <si>
    <t>Municipio de El Carmen de Chucurí - EMCOAGUAS APC</t>
  </si>
  <si>
    <t>Municipio de Santa Helena - A.A.A S.A. ESP</t>
  </si>
  <si>
    <t>ECOPETROL S.A. (San Vicente de Chucurí)</t>
  </si>
  <si>
    <t>Santa Helena del Opón</t>
  </si>
  <si>
    <t>San Vicente de Chucurí</t>
  </si>
  <si>
    <t xml:space="preserve">Unidad Administración Especial Aeronáutica Civil </t>
  </si>
  <si>
    <t>Fertilizantes Colombianos FERTICOL S.A.</t>
  </si>
  <si>
    <t>TRAMO 4. Río medio bajo Suarez</t>
  </si>
  <si>
    <t>Municipio de Aguada</t>
  </si>
  <si>
    <t>Municipio de Albania</t>
  </si>
  <si>
    <t>Municipio de Barichara</t>
  </si>
  <si>
    <t xml:space="preserve">Municipio de Cabrera - S.A. ESP  </t>
  </si>
  <si>
    <t>Municipio de Chima SERBISAN</t>
  </si>
  <si>
    <t>Municipio de Confines</t>
  </si>
  <si>
    <t>Municipio de Contratación</t>
  </si>
  <si>
    <t>Municipio de Galán - SEPGA S.A. ESP</t>
  </si>
  <si>
    <t>Municipio de Gambita</t>
  </si>
  <si>
    <t>Municipio de Guadalupe - SERBISAN</t>
  </si>
  <si>
    <t>Municipio de Guavatá</t>
  </si>
  <si>
    <t>Municipio de Guepsa - CORPOGUEPSA</t>
  </si>
  <si>
    <t>Municipio de Hato</t>
  </si>
  <si>
    <t>Municipio de Jesús María</t>
  </si>
  <si>
    <t>Municipio de Oiba</t>
  </si>
  <si>
    <t>Municipio de Palmar</t>
  </si>
  <si>
    <t>Municipio de Palmas de Socorro</t>
  </si>
  <si>
    <t>Municipio de San Benito</t>
  </si>
  <si>
    <t>Municipio de Simacota - SERBISAN</t>
  </si>
  <si>
    <t>Municipio de Suaita</t>
  </si>
  <si>
    <t>Municipio de Vélez - EMPREVEL ESP</t>
  </si>
  <si>
    <t>Municipio de Villanueva</t>
  </si>
  <si>
    <t xml:space="preserve">Municipio de Bolívar </t>
  </si>
  <si>
    <t>Municipio de Sucre</t>
  </si>
  <si>
    <t>Aguada</t>
  </si>
  <si>
    <t>Albania</t>
  </si>
  <si>
    <t>Barichara</t>
  </si>
  <si>
    <t>Confines</t>
  </si>
  <si>
    <t>Contratación</t>
  </si>
  <si>
    <t>Barbosa</t>
  </si>
  <si>
    <t>Cabrera</t>
  </si>
  <si>
    <t>Chima</t>
  </si>
  <si>
    <t>Chipatá</t>
  </si>
  <si>
    <t>El Guacamayo</t>
  </si>
  <si>
    <t>El Socorro</t>
  </si>
  <si>
    <t>Guadalupe</t>
  </si>
  <si>
    <t>Guapotá</t>
  </si>
  <si>
    <t>Guavatá</t>
  </si>
  <si>
    <t>Guepsa</t>
  </si>
  <si>
    <t>El Hato</t>
  </si>
  <si>
    <t>La Paz</t>
  </si>
  <si>
    <t>Oiba</t>
  </si>
  <si>
    <t>Palmar</t>
  </si>
  <si>
    <t>Puente Nacional</t>
  </si>
  <si>
    <t>San Benito</t>
  </si>
  <si>
    <t>Simacota</t>
  </si>
  <si>
    <t>Villanueva</t>
  </si>
  <si>
    <t>Sucre</t>
  </si>
  <si>
    <t>Socorro</t>
  </si>
  <si>
    <t xml:space="preserve">Batallón de Artillería No. 5 José Antonio Galán </t>
  </si>
  <si>
    <t>Hotel Puerta Santander - COMFENALCO</t>
  </si>
  <si>
    <t xml:space="preserve">Universidad Industrial de Santander Seccional Barbosa </t>
  </si>
  <si>
    <t xml:space="preserve">Jairo Rojas Barrera - Sacrificio de aves El Buen Sabor </t>
  </si>
  <si>
    <t xml:space="preserve">Multigenios MAKARIZA S.A. </t>
  </si>
  <si>
    <t>TRAMO 5. Río Fonce</t>
  </si>
  <si>
    <t>Municipio de Coromoro</t>
  </si>
  <si>
    <t>Municipio de Encino</t>
  </si>
  <si>
    <t>Municipio de Mogotes - ESPAMOGOTES S.A. ESP</t>
  </si>
  <si>
    <t>Municipio de Ocamonte - ESPOCAM SA ESP</t>
  </si>
  <si>
    <t xml:space="preserve">Municipio del Páramo </t>
  </si>
  <si>
    <t>Municipio de Pinchote</t>
  </si>
  <si>
    <t>Municipio de San Gil - ACUASAN EICE ESP</t>
  </si>
  <si>
    <t xml:space="preserve">Municipio del Valle de San José - Empresa de servicios públicos </t>
  </si>
  <si>
    <t>Curtiembres del Valle SAS</t>
  </si>
  <si>
    <t>Charalá</t>
  </si>
  <si>
    <t>Coromoro</t>
  </si>
  <si>
    <t>Encino</t>
  </si>
  <si>
    <t>Páramo</t>
  </si>
  <si>
    <t>Pinchote</t>
  </si>
  <si>
    <t>Curití</t>
  </si>
  <si>
    <t>Mogotes</t>
  </si>
  <si>
    <t>Ocamonte</t>
  </si>
  <si>
    <t>San Gil</t>
  </si>
  <si>
    <t>Valle de San José</t>
  </si>
  <si>
    <t xml:space="preserve">AVIEXPO SAS </t>
  </si>
  <si>
    <t xml:space="preserve">Hotel Verano </t>
  </si>
  <si>
    <t xml:space="preserve">Ganadería del Fonce Ltda. FONCEGAN </t>
  </si>
  <si>
    <t xml:space="preserve">Centro recreacional y vacacional Mesón del Cuchicute COMFENALCO </t>
  </si>
  <si>
    <t>TRAMO 6. Río bajo Chicamocha</t>
  </si>
  <si>
    <t>Municipio de Aratoca</t>
  </si>
  <si>
    <t>Municipio de Capitanejo</t>
  </si>
  <si>
    <t>Municipio de Carcasí</t>
  </si>
  <si>
    <t>Municipio de Cerrito</t>
  </si>
  <si>
    <t>Municipio de Concepción</t>
  </si>
  <si>
    <t>Municipio de Enciso</t>
  </si>
  <si>
    <t xml:space="preserve">Municipio de Guaca - Unidad de Servicios Públicos </t>
  </si>
  <si>
    <t>Municipio de Macaravita</t>
  </si>
  <si>
    <t>Municipio de Málaga - ESPM</t>
  </si>
  <si>
    <t>Municipio de Molagavita</t>
  </si>
  <si>
    <t>Municipio de Onzaga - A.P.C</t>
  </si>
  <si>
    <t>Municipio de San Andrés</t>
  </si>
  <si>
    <t>Municipio de San José de Miranda</t>
  </si>
  <si>
    <t>Aratoca</t>
  </si>
  <si>
    <t>Capitanejo</t>
  </si>
  <si>
    <t>Carcasí</t>
  </si>
  <si>
    <t>Cepitá</t>
  </si>
  <si>
    <t>Cerrito</t>
  </si>
  <si>
    <t>Concepción</t>
  </si>
  <si>
    <t>Enciso</t>
  </si>
  <si>
    <t>Jordán</t>
  </si>
  <si>
    <t>Macaravita</t>
  </si>
  <si>
    <t>Molagavita</t>
  </si>
  <si>
    <t>Guaca</t>
  </si>
  <si>
    <t>Onzaga</t>
  </si>
  <si>
    <t>Los Santos</t>
  </si>
  <si>
    <t>San Andrés</t>
  </si>
  <si>
    <t>San José de Miranda</t>
  </si>
  <si>
    <t>San Miguel</t>
  </si>
  <si>
    <t>Santa Bárbara</t>
  </si>
  <si>
    <t>TRAMO 7. Río Sogamoso</t>
  </si>
  <si>
    <t xml:space="preserve">Municipio de Betulia </t>
  </si>
  <si>
    <t>Municipio de Zapatoca</t>
  </si>
  <si>
    <t>Municipio San Vicente de Chucurí</t>
  </si>
  <si>
    <t>Municipio de Barrancabermeja - Aguas de Barrancabermeja S.A. ESP</t>
  </si>
  <si>
    <t>Betulia</t>
  </si>
  <si>
    <t>Zapatoca</t>
  </si>
  <si>
    <t>Puerto Wilches</t>
  </si>
  <si>
    <t>Instituto  Universitario de la Paz - UNIPAZ</t>
  </si>
  <si>
    <t xml:space="preserve">ECOPETROL S.A. Bloque Lizama , Tesoro </t>
  </si>
  <si>
    <t xml:space="preserve">Batallón Coronel Luciano D' El Huyar </t>
  </si>
  <si>
    <t xml:space="preserve">Extractora San Fernando S.A. </t>
  </si>
  <si>
    <t xml:space="preserve">REDIBA S.A. ESP </t>
  </si>
  <si>
    <t>TRAMO 8. Afluentes directos río Lebrija medio - Magdalena</t>
  </si>
  <si>
    <t>Municipio Puerto Wilches</t>
  </si>
  <si>
    <t>Municipio de Sabana de Torres - ESPUSATO ESP</t>
  </si>
  <si>
    <t xml:space="preserve">Extractora Palmas Monterrey S.A. </t>
  </si>
  <si>
    <t xml:space="preserve">Palmeras de Puerto Wilches </t>
  </si>
  <si>
    <t xml:space="preserve">Campaña de perforación Bloque Llanito Ecopetrol S.A. </t>
  </si>
  <si>
    <t>Suaita</t>
  </si>
  <si>
    <t>Cooperativa de Servicios Funerarios - COOPERFUN</t>
  </si>
  <si>
    <t>Municipio de San Joaquín</t>
  </si>
  <si>
    <t>San Joaquín</t>
  </si>
  <si>
    <t>Municipio de Cepitá</t>
  </si>
  <si>
    <t>Municipio de Jordán</t>
  </si>
  <si>
    <t>Municipio de Los Santos</t>
  </si>
  <si>
    <t>Municipio de San Miguel</t>
  </si>
  <si>
    <t>Municipio de Santa Bárbara</t>
  </si>
  <si>
    <t xml:space="preserve">Escuela de Carabineros de Provincia de Vélez </t>
  </si>
  <si>
    <t xml:space="preserve">Municipio de El Guacamayo </t>
  </si>
  <si>
    <t>Municipio de El Socorro - Aguas del Socorro S.A. ESP</t>
  </si>
  <si>
    <t>Municipio de Guapotá</t>
  </si>
  <si>
    <t>Municipio de La Paz - COALPAZ</t>
  </si>
  <si>
    <t>Municipio de Puente Nacional - Acuapuente S.A. ESP</t>
  </si>
  <si>
    <t>No</t>
  </si>
  <si>
    <t>Si</t>
  </si>
  <si>
    <t>Carga Meta 2024
(Kg/año)</t>
  </si>
  <si>
    <t xml:space="preserve">Carga Meta Periodo 2019-2024
 (Kg/año) </t>
  </si>
  <si>
    <t>Se ajusta la meta en la carga de DBO, para no dejarla en 0</t>
  </si>
  <si>
    <t xml:space="preserve">Si </t>
  </si>
  <si>
    <t>Presenta propuesta con resultados de caracterización de diciembre de 2017, cuenta con PTAR que se encuentra en puesta en marcha para cumplimiento de la Resolución 631 de 2015.
Se ajusta propuesta de metas con la actualización de la carga cumpliendo la resolución 631 de 2015 a partir del año 2020 y con un incremento del 0,6% anual.</t>
  </si>
  <si>
    <t>Presenta propuesta con informe parcial del PSMV y los resultados del monitoreo del mes de septiembre de 2016; el calculo de cargas no es claro y presenta inconsistencias. El efluente de la PTAR cumple parcialmente la Resolución 631 de 2015. Se ajusta la propuesta de meta con la información entregada con incremento anual del 1,2% y se ajusta la carga al cumplimiento de la Resolución 631 de 2015 a partir del año 2022.</t>
  </si>
  <si>
    <t>Presenta propuesta de meta de carga con el anexo del PSMV de la caracterización realizada en junio de 2017. Se ajusta la propuesta de meta con la información del monitoreo realizado por la CAS en enero de 2018 y con una tasa de crecimiento anual del 0,7% como se presentó en la propuesta; se ajusta la carga al cumplimiento de la Resolución 631 de 2015 a partir del año 2024.</t>
  </si>
  <si>
    <t>Presenta propuesta de meta de carga, adjunta el PSMV actualizado y los resultados de la caracterización realizada en junio de 2017. Se calcula la carga vertida con la información del PSMV y no coincide con la presentada en la propuesta, se ajusta la propuesta de meta con la información del monitoreo del PSMV y con una tasa de crecimiento anual del 1% como se presentó en la propuesta. El vertimiento cumple con la Resolución 631 de 2015, por lo tanto no se ajusta la meta al final del quinquenio.</t>
  </si>
  <si>
    <t>Extractora Central S.A.</t>
  </si>
  <si>
    <t xml:space="preserve">Palmas Oleaginosas Bucarelia S.A. </t>
  </si>
  <si>
    <t xml:space="preserve">Palma y Trabajo S.A. </t>
  </si>
  <si>
    <t>Carare</t>
  </si>
  <si>
    <t>Opón</t>
  </si>
  <si>
    <t>Suarez</t>
  </si>
  <si>
    <t>Fonce</t>
  </si>
  <si>
    <t>Chicamocha</t>
  </si>
  <si>
    <t>Sogamoso</t>
  </si>
  <si>
    <t>Lebrija</t>
  </si>
  <si>
    <t>Presenta propuesta de meta, no adjuntan resultados de caracterización del año 2018. No cumplen con la resolución 631 de 2015 para el parámetro de SST.
Se acepta la propuesta parcialmente y se establece una reducción del 20% a partir del año 2021 para SST cumpliendo la resolución 631 de 2015.</t>
  </si>
  <si>
    <t>Presenta propuesta de meta, adjuntan resultados de caracterización de los años 2017 y 2018. Se acepta la propuesta.</t>
  </si>
  <si>
    <t xml:space="preserve">Batallón de Artillería No 2 Nueva Granada </t>
  </si>
  <si>
    <t xml:space="preserve">CENIPALMA La Vizcaína </t>
  </si>
  <si>
    <t>Presenta propuesta de meta, cuentan con permiso de vertimiento vigente, adjuntan resultados de caracterización de los años 2016, 2017 y 2018. Se acepta la propuesta.</t>
  </si>
  <si>
    <t>Presenta propuesta de meta, adjuntan resultados de caracterización del año 2018. Estiman la carga vertida inicial, pero no justifican los incrementos anuales de carga. Se acepta la propuesta parcialmente y se establece un incremento máximo anual del 5% en DBO5 y una reducción del 30% a partir del año 2021 para SST cumpliendo la resolución 631 de 2015</t>
  </si>
  <si>
    <t>Corporación Nacional de Chicamocha - PANACHI</t>
  </si>
  <si>
    <t>Presenta propuesta de meta de carga con soporte el PSMV del año 2012 y caracterización del año 2008. La propuesta parte de la línea base presentada por la CAS. Se realiza el calculo de carga vertida con la caracterización pero las concentraciones son demasiado bajas y se descarta.
Se ajusta la propuesta con Carga Per Cápita y la población y el incremento anual del 1,6% definido en la propuesta. El PSMV menciona que tiene una PTAR y se define que para el año 2022, la PTAR cumple con la norma de vertimientos y se estima una remoción del 80% de la carga vertida.</t>
  </si>
  <si>
    <t>Presenta propuesta de meta de carga con soporte el PSMV del año 2011 y caracterización del año 2010. La propuesta parte de la línea base presentada por la CAS. Tiene PTAR pero no cumple con las normas de vertimiento de la resolución 631 de 2015.
Se ajusta la propuesta con el calculo de carga vertida con la caracterización de 2010 y el incremento anual del 1,6% definido en la propuesta; se define que para el año 2021, la PTAR cumple con la norma de vertimientos.</t>
  </si>
  <si>
    <t>Vélez</t>
  </si>
  <si>
    <t>Presenta propuesta con estudio de caracterización, se acepta la propuesta</t>
  </si>
  <si>
    <t>Presenta propuesta con la descripción del proceso, el análisis de cargas, diseño de meta cuasi óptimas y resultados de caracterización. Se acepta la propuesta</t>
  </si>
  <si>
    <t>Municipio de Barbosa -ESP</t>
  </si>
  <si>
    <t>Bolívar</t>
  </si>
  <si>
    <t>Municipio de Chipatá</t>
  </si>
  <si>
    <t>Gambita</t>
  </si>
  <si>
    <t>Presenta propuesta de meta sin soporte de caracterización, adjunta la Resolución de aprobación del PSMV de diciembre de 2010, próximo a cumplir su vigencia, no hay informe de cumplimiento del PSMV.
Se mantienen las cargas propuestas en el quinquenio, no presentan datos de eficiencia del sistema de tratamiento. El vertimiento cumple con la resolución 631 de 2015.</t>
  </si>
  <si>
    <t>Jesús María</t>
  </si>
  <si>
    <t>Palmas del Socorro</t>
  </si>
  <si>
    <t>Presenta propuesta de meta sin soporte de caracterización, adjunta el PSMV elaborado en el 2016.
Se mantienen las cargas propuestas en el quinquenio, que corresponden a la caracterización del año 2017 con un incremento anual del 0,6%, están cumpliendo con la Resolución 631 de 2015, no presentan datos de eficiencia del sistema de tratamiento.</t>
  </si>
  <si>
    <t>Carmen de Chucurí</t>
  </si>
  <si>
    <t xml:space="preserve">Organización TERPEL S.A. Aeropuerto Yariguíes </t>
  </si>
  <si>
    <t>Inversiones Las Flores y Cía. Ltda.</t>
  </si>
  <si>
    <t>Florián</t>
  </si>
  <si>
    <t>El Peñón</t>
  </si>
  <si>
    <t>Interconexión Eléctrica S.A. ESP Subestación Primavera</t>
  </si>
  <si>
    <t>Presentan propuesta de meta sin soportes de caracterización.
Se define que el municipio cumple con la Resolución 631 de 2015, en el año 2024.</t>
  </si>
  <si>
    <t>La propuesta presentada no es coherente con los resultados de laboratorio que adjuntaron.
Se ajusta la propuesta con los datos de la caracterización y con el incremento del 2% anual. El efluente cumple con la Resolución 631 de 2015, al estar por debajo de 90 mg/L en DBO5 y SST.</t>
  </si>
  <si>
    <t>Presenta propuesta con resultados de caracterización de mayo de 2017, cuenta con PTAR y cumple con la Resolución 631 de 2015.
Se ajusta propuesta de metas con la actualización de la carga con un incremento del 3% anual.</t>
  </si>
  <si>
    <t>Presenta propuesta con resultados de caracterización de junio de 2017, cuenta con dos PTAR que se encuentran en operación pero no cumplen con la Resolución 631 de 2015.
Se ajusta propuesta de metas con la actualización de la carga cumpliendo la resolución 631 de 2015 a partir del año 2023 y con un incremento del 5% anual.</t>
  </si>
  <si>
    <t>Presenta propuesta sin soporte técnico, propone reducciones de carga pero no se reflejan en el siguiente año, cuenta con PTAR pero no cumple con la resolución 631 de 2015.
Se ajusta la propuesta de a partir de la carga proyectada, pero se define el cumplimiento de la norma de vertimientos a partir del año 2021 con la resolución 631 de 201. Las metas de reducción de los puntos de vertimiento no se modifican.</t>
  </si>
  <si>
    <t>Revisada la propuesta de meta con el PSMV ajustado, se encontraron inconsistencias en el calculo de la carga; por lo tanto se ajusta la meta de cargas de acuerdo con la información consignada en el PSMV, para los nueve vertimientos del casco urbano y  los tres centros poblados. Se define un incremento anual del 3% de acuerdo con lo establecido en el PSMV.
Se define que el municipio cumple con la Resolución 631 de 2015, en el año 2024y se ajustan las cargas con el cumplimiento de la norma.
Se mantienen las nueve descargas ya que el PSMV no contempla en el corto plazo la construcción de interceptores.</t>
  </si>
  <si>
    <t>Municipio de El Peñón</t>
  </si>
  <si>
    <t>No presenta propuesta.
Se elabora propuesta con la información disponible, actualizada a 2019; se define que el municipio cumple con la Resolución 631 de 2015, en el año 2024 y se ajustan las cargas con el cumplimiento de la norma.</t>
  </si>
  <si>
    <t>No presentan propuesta de meta, adjuntan estudio de caracterización de mayo de 2017.
Se ajustan las metas con el monitoreo realizado por la CAS en diciembre de 2017 y se define un incremento anual del 1% de acuerdo con las cifras del DANE.
Se define que el municipio cumple con la Resolución 631 de 2015, en el año 2024y se ajustan las cargas con el cumplimiento de la norma.
Se mantienen las catorce descargas.</t>
  </si>
  <si>
    <t>Presentan propuesta de meta sin soportes de caracterización; sin embargo ante la ausencia de información se mantienen dichas cargas.
Se define que el municipio cumple con la Resolución 631 de 2015, en el año 2024 y se ajustan las cargas con el cumplimiento de la norma, con una reducción del 60% de la carga.</t>
  </si>
  <si>
    <t>Presentan propuesta de meta sin soporte de caracterización, el PSMV actualizado no contempló la actualización de la caracterización. Se ajusta la propuesta de meta con la información del estudio de caracterización de 2013, actualizado con un incremento anual del 0,6%.
Se define que el municipio cumple con la Resolución 631 de 2015, en el quinto año y se ajustan las cargas con el cumplimiento de la norma.</t>
  </si>
  <si>
    <t>No presenta propuesta.
Se elabora propuesta con la información disponible, actualizada a 2019; se define que el municipio cumple con la Resolución 631 de 2015, en el año 2022 y se ajustan las cargas con el cumplimiento de la norma.</t>
  </si>
  <si>
    <t>Presenta propuesta de meta sin ningún soporte técnico, no hay consistencia en los datos ya que disminuyen en el tiempo, la carga a reducir no es considerada en el año siguiente. No cumple con la norma de vertimientos de la resolución 631 de 2015. Cuenta con seis puntos de vertimiento.
Se ajusta la propuesta con el calculo de la carga presuntiva, con la población definida en la propuesta; se define que para el año 2024, cumple con la norma de vertimientos y se estima una remoción del 60% de la carga vertida.</t>
  </si>
  <si>
    <t>No presenta propuesta.
Se elabora propuesta con la información disponible, actualizada a 2019; se define que el municipio cumple con la Resolución 631 de 2015, en el año 2021 y se ajustan las cargas con el cumplimiento de la norma.</t>
  </si>
  <si>
    <t>La propuesta presentada no es coherente con el PSMV presentado, se ajusta la propuesta con los datos de la caracterización del PSMV y un incremento del 0,6% anual. 
El efluente cumple parcialmente con  la Resolución 631 de 2015, al estar por debajo de 90 mg/L en SST.
La propuesta de meta y el PSMV considera la construcción de la PTAR en el cuarto año, por ende se ajusta la carga vertida, con el cumplimiento de  la Resolución 631 de 2015 en el año 2023.</t>
  </si>
  <si>
    <t>La propuesta presentada no contiene ningún soporte y no es coherente con el PSMV presentado, se ajusta la propuesta con los datos de la caracterización del PSMV y un incremento del 0,6% anual. 
Se define que el municipio cumple con la Resolución 631 de 2015, en el año 2024 y se ajustan las cargas con el cumplimiento de la norma; se mantiene la reducción de vertimientos de la propuesta.</t>
  </si>
  <si>
    <t>Presenta propuesta de meta sin soporte de caracterización, adjunta la Resolución de aprobación del PSMV de diciembre de 2010, próximo a cumplir su vigencia, no hay informe de cumplimiento del PSMV.
Se mantienen las cargas propuestas por el usuario para el quinquenio, no presentan datos de eficiencia del sistema de tratamiento. El vertimiento cumple con la resolución 631 de 2015.</t>
  </si>
  <si>
    <t>3.Rechazada para cálculos presuntivos o ajuste
(P&lt;50%)</t>
  </si>
  <si>
    <t>3.Aceptada para ajustes internos
(P&lt;50%)</t>
  </si>
  <si>
    <t>3.Rechazada para cálculos  presuntivos o ajuste</t>
  </si>
  <si>
    <t>No presenta propuesta.
Se elabora propuesta de manera presuntiva; se define que el municipio cumple con la Resolución 631 de 2015 en el año 2024, con una reducción del 80% de la carga vertida.</t>
  </si>
  <si>
    <t xml:space="preserve">Indupalma Ltda. Oro Rojo. Ltda. </t>
  </si>
  <si>
    <t>Presenta propuesta  y se acepta, queda sujeta a revisión con la información enviada.</t>
  </si>
  <si>
    <t>ECOPETROL S.A. - Campo Provincia</t>
  </si>
  <si>
    <t>ECOPETROL S.A. - La Cira</t>
  </si>
  <si>
    <t>ECOPETROL S.A. - Estación suerte</t>
  </si>
  <si>
    <t xml:space="preserve">ECOPETROL S.A. - Estación Santos </t>
  </si>
  <si>
    <t>ECOPETROL S.A. - Planta Galán</t>
  </si>
  <si>
    <t>Se aproxima en el mediano plazo (5 años)</t>
  </si>
  <si>
    <t>Caso I: Cuerpo de agua que no debe recibir descargas liquidas puntuales</t>
  </si>
  <si>
    <t>Caso II: Cuerpo de agua que ADMITE descargas liquidas puntuales CON ALGÚN NIVEL DE TRATAMIENTO</t>
  </si>
  <si>
    <t>Registro recepción de propuesta de meta de carga contaminante</t>
  </si>
  <si>
    <t>Id.</t>
  </si>
  <si>
    <t>Observaciones</t>
  </si>
  <si>
    <t>Empresa</t>
  </si>
  <si>
    <t xml:space="preserve">Impala Terminals </t>
  </si>
  <si>
    <t>Oficio, no propuesta, está de acuerdo con la línea base</t>
  </si>
  <si>
    <t>No propuesta, estudio de caracterización de mayo de 2017</t>
  </si>
  <si>
    <t>Multigenios Makariza S.A.</t>
  </si>
  <si>
    <t>Propuesta en blanco</t>
  </si>
  <si>
    <t>ECOPETROL S.A.</t>
  </si>
  <si>
    <t xml:space="preserve">Cabrera </t>
  </si>
  <si>
    <t>Extractora San Fernando S.A.</t>
  </si>
  <si>
    <t>Bucarelia</t>
  </si>
  <si>
    <t>Extractora Monterrey</t>
  </si>
  <si>
    <t>Oficio, no propuesta</t>
  </si>
  <si>
    <t xml:space="preserve">Los Santos </t>
  </si>
  <si>
    <t>Tipo</t>
  </si>
  <si>
    <t>Presuntiva</t>
  </si>
  <si>
    <t>Empresa de Servicio Público o Municipio</t>
  </si>
  <si>
    <t>Particular</t>
  </si>
  <si>
    <t>Escuela Carabineros de Vélez</t>
  </si>
  <si>
    <t>Organización TERPEL S.A. EDS Dagota</t>
  </si>
  <si>
    <t>Consideraciones generales para el ajuste de la meta de carga de contaminante para la implementación de la Tasa Retributiva en jurisdicción de la CAS para el quinquenio 2019 - 2024</t>
  </si>
  <si>
    <t>El quinquenio para la implementación de la tasa retributiva en jurisdicción de la CAS va del año 2019 hasta el año 2024, toma parte del año 2024, toda vez que por el cronograma de implementación el Acuerdo que define la meta global de carga contaminante será expedido después del mes de abril de 2019, por lo tanto el quinquenio va de 2019 a 2024.</t>
  </si>
  <si>
    <t>Como criterio general se adoptó que para el año 2024 todos los usuarios de tasa retributiva deben cumplir con la Resolución 631 de 2015, en cuanto a las concentraciones límite de descarga a cuerpos de agua.</t>
  </si>
  <si>
    <t>Las propuestas presentadas por los usuarios de tasa retributiva, se ajustaron de acuerdo con la información disponible, como se detalla en la columna de notas y propuestas de la evaluación</t>
  </si>
  <si>
    <t>Los colores en la columna de usuarios corresponden a las diferentes categorías de los usuarios, empresas de servicios públicos o particulares y si presentaron propuesta de carga meta de contaminación o no,  a continuación se presenta la descripción de cada color:</t>
  </si>
  <si>
    <t>Para el calculo o ajuste de las metas de carga contaminante para los municipios o empresas de servicio público se tomo como base el documento de cargas meta por municipio y la proyección de población del DANE. Estos dos archivos en Excel se adjuntan para su consulta.</t>
  </si>
  <si>
    <t>No presenta propuesta, se asumen las mismas cargas de la línea base de 2018</t>
  </si>
  <si>
    <t>Municipio de Charalá</t>
  </si>
  <si>
    <t>Municipio de Curití - Corporación de servicios de acueducto y alcantarillado de Curití ESP</t>
  </si>
  <si>
    <t>Presenta propuesta sin soporte de caracterización e incompleta. Se ajusta la propuesta con la información disponible.
Se define que el municipio cumple con la Resolución 631 de 2015, en el noveno mes del quinto año y se ajustan las cargas con el cumplimiento de la norma,</t>
  </si>
  <si>
    <t>Presenta propuesta  y se acepta, queda sujeta a revisión con la información enviada, no presentaron meta para el año 2024 y se asume la misma del año 2023.</t>
  </si>
  <si>
    <t>No presenta propuesta, se asumen cargas proyectadas a partir de la información de la UIS - Barbosa</t>
  </si>
  <si>
    <t>No presenta propuesta, se asumen las mismas cargas de la línea base de 2018, se estima una reducción de carga del 20% para el año 2024</t>
  </si>
  <si>
    <t>No presenta propuesta, se asumen carga con caudal de 1 l/s y cumpliendo resolución 631 de 2015 desde el año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</si>
</sst>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164" formatCode="0.000"/>
    <numFmt numFmtId="165" formatCode="0.0"/>
    <numFmt numFmtId="166" formatCode="_-&quot;$&quot;* #,##0_-;\-&quot;$&quot;* #,##0_-;_-&quot;$&quot;* &quot;-&quot;_-;_-@_-"/>
    <numFmt numFmtId="167" formatCode="_-* #,##0.0_-;\-* #,##0.0_-;_-* &quot;-&quot;_-;_-@_-"/>
    <numFmt numFmtId="168" formatCode="_-* #,##0.00_-;\-* #,##0.00_-;_-* &quot;-&quot;_-;_-@_-"/>
  </numFmts>
  <fonts count="25" x14ac:knownFonts="1">
    <font>
      <sz val="11"/>
      <color theme="1"/>
      <name val="Calibri"/>
      <family val="2"/>
      <scheme val="minor"/>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b/>
      <sz val="10"/>
      <color theme="1"/>
      <name val="Arial Narrow"/>
      <family val="2"/>
    </font>
    <font>
      <b/>
      <sz val="10"/>
      <color indexed="8"/>
      <name val="Arial Narrow"/>
      <family val="2"/>
    </font>
    <font>
      <b/>
      <sz val="10"/>
      <color theme="0"/>
      <name val="Arial Narrow"/>
      <family val="2"/>
    </font>
    <font>
      <sz val="11"/>
      <color theme="1"/>
      <name val="Calibri"/>
      <family val="2"/>
      <scheme val="minor"/>
    </font>
    <font>
      <b/>
      <sz val="9"/>
      <color theme="1"/>
      <name val="Arial Narrow"/>
      <family val="2"/>
    </font>
    <font>
      <sz val="9"/>
      <color theme="1"/>
      <name val="Arial Narrow"/>
      <family val="2"/>
    </font>
    <font>
      <sz val="10"/>
      <name val="Arial"/>
      <family val="2"/>
    </font>
    <font>
      <sz val="9"/>
      <name val="Arial"/>
      <family val="2"/>
    </font>
  </fonts>
  <fills count="12">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6"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7">
    <xf numFmtId="0" fontId="0" fillId="0" borderId="0"/>
    <xf numFmtId="166" fontId="20" fillId="0" borderId="0" applyFont="0" applyFill="0" applyBorder="0" applyAlignment="0" applyProtection="0"/>
    <xf numFmtId="0" fontId="23" fillId="0" borderId="0"/>
    <xf numFmtId="0" fontId="24" fillId="0" borderId="0"/>
    <xf numFmtId="0" fontId="23" fillId="0" borderId="0"/>
    <xf numFmtId="9" fontId="20" fillId="0" borderId="0" applyFont="0" applyFill="0" applyBorder="0" applyAlignment="0" applyProtection="0"/>
    <xf numFmtId="41" fontId="20" fillId="0" borderId="0" applyFont="0" applyFill="0" applyBorder="0" applyAlignment="0" applyProtection="0"/>
  </cellStyleXfs>
  <cellXfs count="250">
    <xf numFmtId="0" fontId="0" fillId="0" borderId="0" xfId="0"/>
    <xf numFmtId="0" fontId="16" fillId="0" borderId="0" xfId="0" applyFont="1" applyAlignment="1">
      <alignment horizontal="center" vertical="center" wrapText="1"/>
    </xf>
    <xf numFmtId="0" fontId="16" fillId="0" borderId="0" xfId="0" applyFont="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16" fillId="0" borderId="1" xfId="0" applyFont="1" applyFill="1" applyBorder="1" applyAlignment="1">
      <alignment vertical="center" wrapText="1"/>
    </xf>
    <xf numFmtId="0" fontId="16" fillId="0" borderId="0" xfId="0" applyFont="1" applyFill="1" applyAlignment="1">
      <alignment vertical="center" wrapText="1"/>
    </xf>
    <xf numFmtId="164" fontId="16" fillId="0" borderId="0" xfId="0" applyNumberFormat="1" applyFont="1" applyAlignment="1">
      <alignment horizontal="center" vertical="center" wrapText="1"/>
    </xf>
    <xf numFmtId="0" fontId="16" fillId="0" borderId="1" xfId="0" quotePrefix="1" applyFont="1" applyBorder="1" applyAlignment="1">
      <alignment vertical="center" wrapText="1"/>
    </xf>
    <xf numFmtId="165" fontId="16" fillId="0" borderId="0" xfId="0" applyNumberFormat="1" applyFont="1" applyAlignment="1">
      <alignment horizontal="center" vertical="center" wrapText="1"/>
    </xf>
    <xf numFmtId="0" fontId="16" fillId="0" borderId="1" xfId="0" quotePrefix="1" applyFont="1" applyBorder="1" applyAlignment="1">
      <alignment horizontal="center" vertical="center" wrapText="1"/>
    </xf>
    <xf numFmtId="0" fontId="16" fillId="0" borderId="0" xfId="0" applyFont="1" applyFill="1" applyAlignment="1">
      <alignment horizontal="center" vertical="center"/>
    </xf>
    <xf numFmtId="0" fontId="17" fillId="0" borderId="0" xfId="0" applyFont="1" applyFill="1" applyAlignment="1">
      <alignment horizontal="center" vertical="center"/>
    </xf>
    <xf numFmtId="0" fontId="16" fillId="0" borderId="0" xfId="0" applyFont="1" applyFill="1" applyAlignment="1">
      <alignment horizontal="left" vertical="center"/>
    </xf>
    <xf numFmtId="0" fontId="17" fillId="5" borderId="1"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22" fillId="0" borderId="0" xfId="0" applyFont="1" applyAlignment="1">
      <alignment horizontal="center" vertical="center" wrapText="1"/>
    </xf>
    <xf numFmtId="0" fontId="21" fillId="5" borderId="1"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0" xfId="0" applyFont="1" applyAlignment="1">
      <alignment horizontal="left" vertical="center" wrapText="1"/>
    </xf>
    <xf numFmtId="0" fontId="16" fillId="0" borderId="0" xfId="0" applyFont="1" applyFill="1" applyBorder="1" applyAlignment="1">
      <alignment vertical="center" wrapText="1"/>
    </xf>
    <xf numFmtId="0" fontId="16" fillId="0" borderId="0"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quotePrefix="1" applyFont="1" applyFill="1" applyBorder="1" applyAlignment="1">
      <alignment vertical="center" wrapText="1"/>
    </xf>
    <xf numFmtId="3" fontId="17" fillId="0" borderId="1" xfId="0" applyNumberFormat="1" applyFont="1" applyBorder="1" applyAlignment="1">
      <alignment horizontal="center" vertical="center" wrapText="1"/>
    </xf>
    <xf numFmtId="0" fontId="17" fillId="2" borderId="1" xfId="0" applyFont="1" applyFill="1" applyBorder="1" applyAlignment="1">
      <alignment horizontal="center" vertical="center" wrapText="1"/>
    </xf>
    <xf numFmtId="3" fontId="17" fillId="3" borderId="1" xfId="0" applyNumberFormat="1" applyFont="1" applyFill="1" applyBorder="1" applyAlignment="1">
      <alignment horizontal="center" vertical="center" wrapText="1"/>
    </xf>
    <xf numFmtId="3" fontId="17" fillId="3" borderId="1" xfId="0" applyNumberFormat="1" applyFont="1" applyFill="1" applyBorder="1" applyAlignment="1">
      <alignment horizontal="center" vertical="center" wrapText="1"/>
    </xf>
    <xf numFmtId="3" fontId="17"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3" fontId="17" fillId="3" borderId="1" xfId="0" applyNumberFormat="1"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17" fillId="2" borderId="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3" fontId="17"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16" fillId="0" borderId="1" xfId="0" quotePrefix="1"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9" fontId="15" fillId="0" borderId="1" xfId="5" applyFont="1" applyBorder="1" applyAlignment="1">
      <alignment horizontal="center" vertical="center" wrapText="1"/>
    </xf>
    <xf numFmtId="0" fontId="16" fillId="0" borderId="2" xfId="0" applyFont="1" applyFill="1" applyBorder="1" applyAlignment="1">
      <alignment vertical="center" wrapText="1"/>
    </xf>
    <xf numFmtId="0" fontId="16" fillId="0" borderId="2" xfId="0" applyFont="1" applyFill="1" applyBorder="1" applyAlignment="1">
      <alignment horizontal="left" vertical="center" wrapText="1"/>
    </xf>
    <xf numFmtId="0" fontId="16" fillId="0" borderId="2" xfId="0" applyFont="1" applyBorder="1" applyAlignment="1">
      <alignment vertical="center" wrapText="1"/>
    </xf>
    <xf numFmtId="0" fontId="16" fillId="0" borderId="2" xfId="0" quotePrefix="1" applyFont="1" applyBorder="1" applyAlignment="1">
      <alignment vertical="center" wrapText="1"/>
    </xf>
    <xf numFmtId="0" fontId="15" fillId="0" borderId="2" xfId="0" applyFont="1" applyBorder="1" applyAlignment="1">
      <alignment horizontal="center" vertical="center" wrapText="1"/>
    </xf>
    <xf numFmtId="9" fontId="15" fillId="0" borderId="2" xfId="5" applyFont="1" applyBorder="1" applyAlignment="1">
      <alignment horizontal="center" vertical="center" wrapText="1"/>
    </xf>
    <xf numFmtId="0" fontId="16" fillId="0" borderId="2" xfId="0" quotePrefix="1" applyFont="1" applyFill="1" applyBorder="1" applyAlignment="1">
      <alignment vertical="center" wrapText="1"/>
    </xf>
    <xf numFmtId="0" fontId="17" fillId="0" borderId="1" xfId="0" applyFont="1" applyBorder="1" applyAlignment="1">
      <alignment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0" borderId="1" xfId="0" applyFont="1" applyBorder="1" applyAlignment="1">
      <alignment vertical="center" wrapText="1"/>
    </xf>
    <xf numFmtId="0" fontId="14" fillId="0" borderId="2" xfId="0" applyFont="1" applyBorder="1" applyAlignment="1">
      <alignment vertical="center" wrapText="1"/>
    </xf>
    <xf numFmtId="0" fontId="14" fillId="0" borderId="2" xfId="0" applyFont="1" applyFill="1" applyBorder="1" applyAlignment="1">
      <alignment vertical="center" wrapText="1"/>
    </xf>
    <xf numFmtId="41" fontId="16" fillId="0" borderId="1" xfId="6" applyFont="1" applyBorder="1" applyAlignment="1">
      <alignment vertical="center" wrapText="1"/>
    </xf>
    <xf numFmtId="41" fontId="16" fillId="0" borderId="1" xfId="6" quotePrefix="1" applyFont="1" applyBorder="1" applyAlignment="1">
      <alignment vertical="center" wrapText="1"/>
    </xf>
    <xf numFmtId="41" fontId="16" fillId="0" borderId="1" xfId="6" quotePrefix="1" applyFont="1" applyFill="1" applyBorder="1" applyAlignment="1">
      <alignment vertical="center" wrapText="1"/>
    </xf>
    <xf numFmtId="41" fontId="16" fillId="0" borderId="2" xfId="6" quotePrefix="1" applyFont="1" applyBorder="1" applyAlignment="1">
      <alignment vertical="center" wrapText="1"/>
    </xf>
    <xf numFmtId="167" fontId="16" fillId="0" borderId="1" xfId="6" applyNumberFormat="1" applyFont="1" applyBorder="1" applyAlignment="1">
      <alignment vertical="center" wrapText="1"/>
    </xf>
    <xf numFmtId="167" fontId="16" fillId="0" borderId="1" xfId="6" quotePrefix="1" applyNumberFormat="1" applyFont="1" applyBorder="1" applyAlignment="1">
      <alignment horizontal="center" vertical="center" wrapText="1"/>
    </xf>
    <xf numFmtId="167" fontId="16" fillId="0" borderId="1" xfId="6" quotePrefix="1" applyNumberFormat="1" applyFont="1" applyBorder="1" applyAlignment="1">
      <alignment vertical="center" wrapText="1"/>
    </xf>
    <xf numFmtId="167" fontId="16" fillId="0" borderId="1" xfId="6" quotePrefix="1" applyNumberFormat="1" applyFont="1" applyFill="1" applyBorder="1" applyAlignment="1">
      <alignment vertical="center" wrapText="1"/>
    </xf>
    <xf numFmtId="167" fontId="16" fillId="0" borderId="2" xfId="6" quotePrefix="1" applyNumberFormat="1" applyFont="1" applyBorder="1" applyAlignment="1">
      <alignment vertical="center" wrapText="1"/>
    </xf>
    <xf numFmtId="167" fontId="16" fillId="0" borderId="1" xfId="6" applyNumberFormat="1" applyFont="1" applyFill="1" applyBorder="1" applyAlignment="1">
      <alignment horizontal="center" vertical="center"/>
    </xf>
    <xf numFmtId="41" fontId="16" fillId="0" borderId="1" xfId="6" applyFont="1" applyBorder="1" applyAlignment="1">
      <alignment horizontal="center" vertical="center" wrapText="1"/>
    </xf>
    <xf numFmtId="167" fontId="16" fillId="0" borderId="1" xfId="6" applyNumberFormat="1" applyFont="1" applyBorder="1" applyAlignment="1">
      <alignment horizontal="left" vertical="center" wrapText="1"/>
    </xf>
    <xf numFmtId="167" fontId="16" fillId="0" borderId="1" xfId="6" applyNumberFormat="1" applyFont="1" applyBorder="1" applyAlignment="1">
      <alignment horizontal="center" vertical="center" wrapText="1"/>
    </xf>
    <xf numFmtId="167" fontId="16" fillId="0" borderId="1" xfId="6" applyNumberFormat="1" applyFont="1" applyFill="1" applyBorder="1" applyAlignment="1">
      <alignment horizontal="left" vertical="center" wrapText="1"/>
    </xf>
    <xf numFmtId="167" fontId="16" fillId="0" borderId="1" xfId="6" applyNumberFormat="1" applyFont="1" applyFill="1" applyBorder="1" applyAlignment="1">
      <alignment horizontal="center" vertical="center" wrapText="1"/>
    </xf>
    <xf numFmtId="167" fontId="16" fillId="0" borderId="2" xfId="6" applyNumberFormat="1" applyFont="1" applyFill="1" applyBorder="1" applyAlignment="1">
      <alignment horizontal="left" vertical="center" wrapText="1"/>
    </xf>
    <xf numFmtId="167" fontId="16" fillId="0" borderId="2" xfId="6" applyNumberFormat="1" applyFont="1" applyFill="1" applyBorder="1" applyAlignment="1">
      <alignment horizontal="center" vertical="center" wrapText="1"/>
    </xf>
    <xf numFmtId="167" fontId="16" fillId="0" borderId="2" xfId="6" quotePrefix="1" applyNumberFormat="1" applyFont="1" applyBorder="1" applyAlignment="1">
      <alignment horizontal="center" vertical="center" wrapText="1"/>
    </xf>
    <xf numFmtId="168" fontId="16" fillId="0" borderId="1" xfId="6" applyNumberFormat="1" applyFont="1" applyBorder="1" applyAlignment="1">
      <alignment horizontal="left" vertical="center" wrapText="1"/>
    </xf>
    <xf numFmtId="168" fontId="16" fillId="0" borderId="1" xfId="6" applyNumberFormat="1" applyFont="1" applyFill="1" applyBorder="1" applyAlignment="1">
      <alignment horizontal="left" vertical="center" wrapText="1"/>
    </xf>
    <xf numFmtId="168" fontId="16" fillId="0" borderId="2" xfId="6" applyNumberFormat="1" applyFont="1" applyFill="1" applyBorder="1" applyAlignment="1">
      <alignment horizontal="left" vertical="center" wrapText="1"/>
    </xf>
    <xf numFmtId="41" fontId="16" fillId="0" borderId="1" xfId="6" applyFont="1" applyFill="1" applyBorder="1" applyAlignment="1">
      <alignment vertical="center" wrapText="1"/>
    </xf>
    <xf numFmtId="167" fontId="16" fillId="0" borderId="1" xfId="6" applyNumberFormat="1" applyFont="1" applyFill="1" applyBorder="1" applyAlignment="1">
      <alignment vertical="center" wrapText="1"/>
    </xf>
    <xf numFmtId="167" fontId="16" fillId="0" borderId="2" xfId="6" applyNumberFormat="1" applyFont="1" applyFill="1" applyBorder="1" applyAlignment="1">
      <alignment vertical="center" wrapText="1"/>
    </xf>
    <xf numFmtId="0" fontId="16" fillId="0" borderId="2" xfId="0" applyFont="1" applyBorder="1" applyAlignment="1">
      <alignment horizontal="left" vertical="center" wrapText="1"/>
    </xf>
    <xf numFmtId="168" fontId="16" fillId="0" borderId="2" xfId="6" applyNumberFormat="1" applyFont="1" applyBorder="1" applyAlignment="1">
      <alignment horizontal="left" vertical="center" wrapText="1"/>
    </xf>
    <xf numFmtId="167" fontId="16" fillId="0" borderId="2" xfId="6" applyNumberFormat="1" applyFont="1" applyBorder="1" applyAlignment="1">
      <alignment horizontal="left" vertical="center" wrapText="1"/>
    </xf>
    <xf numFmtId="167" fontId="16" fillId="0" borderId="2" xfId="6" applyNumberFormat="1" applyFont="1" applyBorder="1" applyAlignment="1">
      <alignment horizontal="center" vertical="center" wrapText="1"/>
    </xf>
    <xf numFmtId="3" fontId="17" fillId="0" borderId="1" xfId="0" applyNumberFormat="1" applyFont="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Border="1" applyAlignment="1">
      <alignment vertical="center" wrapText="1"/>
    </xf>
    <xf numFmtId="9" fontId="15" fillId="0" borderId="1" xfId="5" applyFont="1" applyFill="1" applyBorder="1" applyAlignment="1">
      <alignment horizontal="center" vertical="center" wrapText="1"/>
    </xf>
    <xf numFmtId="0" fontId="12" fillId="0" borderId="1" xfId="0" applyFont="1" applyFill="1" applyBorder="1" applyAlignment="1">
      <alignment vertical="center" wrapText="1"/>
    </xf>
    <xf numFmtId="0" fontId="14" fillId="8" borderId="1" xfId="0" applyFont="1" applyFill="1" applyBorder="1" applyAlignment="1">
      <alignment vertical="center" wrapText="1"/>
    </xf>
    <xf numFmtId="0" fontId="11" fillId="0" borderId="1" xfId="0" applyFont="1" applyFill="1" applyBorder="1" applyAlignment="1">
      <alignment vertical="center" wrapText="1"/>
    </xf>
    <xf numFmtId="0" fontId="10" fillId="0" borderId="1" xfId="0" applyFont="1" applyFill="1" applyBorder="1" applyAlignment="1">
      <alignment vertical="center" wrapText="1"/>
    </xf>
    <xf numFmtId="167" fontId="16" fillId="0" borderId="1" xfId="6" quotePrefix="1" applyNumberFormat="1" applyFont="1" applyFill="1" applyBorder="1" applyAlignment="1">
      <alignment horizontal="center" vertical="center" wrapText="1"/>
    </xf>
    <xf numFmtId="167" fontId="22" fillId="0" borderId="1" xfId="6" applyNumberFormat="1" applyFont="1" applyBorder="1" applyAlignment="1">
      <alignment horizontal="center" vertical="center"/>
    </xf>
    <xf numFmtId="0" fontId="16" fillId="8" borderId="1" xfId="0" applyFont="1" applyFill="1" applyBorder="1" applyAlignment="1">
      <alignment vertical="center" wrapText="1"/>
    </xf>
    <xf numFmtId="0" fontId="13" fillId="8" borderId="1" xfId="0" applyFont="1" applyFill="1" applyBorder="1" applyAlignment="1">
      <alignment vertical="center" wrapText="1"/>
    </xf>
    <xf numFmtId="9" fontId="19" fillId="0" borderId="1" xfId="0" applyNumberFormat="1" applyFont="1" applyFill="1" applyBorder="1" applyAlignment="1">
      <alignment horizontal="center" vertical="center" wrapText="1"/>
    </xf>
    <xf numFmtId="167" fontId="16" fillId="0" borderId="2" xfId="6" quotePrefix="1" applyNumberFormat="1" applyFont="1" applyFill="1" applyBorder="1" applyAlignment="1">
      <alignment horizontal="center" vertical="center" wrapText="1"/>
    </xf>
    <xf numFmtId="167" fontId="16" fillId="0" borderId="2" xfId="6" quotePrefix="1" applyNumberFormat="1" applyFont="1" applyFill="1" applyBorder="1" applyAlignment="1">
      <alignment vertical="center" wrapText="1"/>
    </xf>
    <xf numFmtId="0" fontId="15" fillId="0" borderId="2" xfId="0" applyFont="1" applyFill="1" applyBorder="1" applyAlignment="1">
      <alignment horizontal="center" vertical="center" wrapText="1"/>
    </xf>
    <xf numFmtId="9" fontId="15" fillId="0" borderId="2" xfId="5" applyFont="1" applyFill="1" applyBorder="1" applyAlignment="1">
      <alignment horizontal="center" vertical="center" wrapText="1"/>
    </xf>
    <xf numFmtId="41" fontId="16" fillId="0" borderId="2" xfId="6" quotePrefix="1" applyFont="1" applyFill="1" applyBorder="1" applyAlignment="1">
      <alignment vertical="center" wrapText="1"/>
    </xf>
    <xf numFmtId="0" fontId="16" fillId="8" borderId="2" xfId="0" applyFont="1" applyFill="1" applyBorder="1" applyAlignment="1">
      <alignment vertical="center" wrapText="1"/>
    </xf>
    <xf numFmtId="0" fontId="14" fillId="8" borderId="2" xfId="0" applyFont="1" applyFill="1" applyBorder="1" applyAlignment="1">
      <alignment vertical="center" wrapText="1"/>
    </xf>
    <xf numFmtId="0" fontId="10" fillId="0" borderId="2" xfId="0" applyFont="1" applyFill="1" applyBorder="1" applyAlignment="1">
      <alignment vertical="center" wrapText="1"/>
    </xf>
    <xf numFmtId="167" fontId="10" fillId="0" borderId="1" xfId="6" quotePrefix="1" applyNumberFormat="1" applyFont="1" applyFill="1" applyBorder="1" applyAlignment="1">
      <alignment vertical="center" wrapText="1"/>
    </xf>
    <xf numFmtId="0" fontId="9" fillId="0" borderId="1" xfId="0" applyFont="1" applyBorder="1" applyAlignment="1">
      <alignment vertical="center" wrapText="1"/>
    </xf>
    <xf numFmtId="0" fontId="9" fillId="0" borderId="1" xfId="0" applyFont="1" applyFill="1" applyBorder="1" applyAlignment="1">
      <alignment vertical="center" wrapText="1"/>
    </xf>
    <xf numFmtId="0" fontId="9" fillId="8" borderId="1" xfId="0" applyFont="1" applyFill="1" applyBorder="1" applyAlignment="1">
      <alignment vertical="center" wrapText="1"/>
    </xf>
    <xf numFmtId="0" fontId="9" fillId="0" borderId="2" xfId="0" applyFont="1" applyFill="1" applyBorder="1" applyAlignment="1">
      <alignment vertical="center" wrapText="1"/>
    </xf>
    <xf numFmtId="41" fontId="16" fillId="0" borderId="1" xfId="6" applyFont="1" applyFill="1" applyBorder="1" applyAlignment="1">
      <alignment horizontal="left" vertical="center" wrapText="1"/>
    </xf>
    <xf numFmtId="41" fontId="16" fillId="0" borderId="1" xfId="6" applyFont="1" applyBorder="1" applyAlignment="1">
      <alignment horizontal="left" vertical="center" wrapText="1"/>
    </xf>
    <xf numFmtId="0" fontId="8" fillId="0" borderId="1" xfId="0" applyFont="1" applyFill="1" applyBorder="1" applyAlignment="1">
      <alignment vertical="center" wrapText="1"/>
    </xf>
    <xf numFmtId="41" fontId="8" fillId="0" borderId="1" xfId="6" applyFont="1" applyBorder="1" applyAlignment="1">
      <alignment horizontal="left" vertical="center" wrapText="1"/>
    </xf>
    <xf numFmtId="0" fontId="8" fillId="0" borderId="1" xfId="0" applyFont="1" applyBorder="1" applyAlignment="1">
      <alignment horizontal="left" vertical="center" wrapText="1"/>
    </xf>
    <xf numFmtId="41" fontId="16" fillId="0" borderId="2" xfId="6" applyFont="1" applyFill="1" applyBorder="1" applyAlignment="1">
      <alignment horizontal="left" vertical="center" wrapText="1"/>
    </xf>
    <xf numFmtId="41" fontId="15" fillId="0" borderId="1" xfId="6" applyFont="1" applyFill="1" applyBorder="1" applyAlignment="1">
      <alignment horizontal="center" vertical="center" wrapText="1"/>
    </xf>
    <xf numFmtId="41" fontId="16" fillId="0" borderId="1" xfId="6" quotePrefix="1" applyFont="1" applyBorder="1" applyAlignment="1">
      <alignment horizontal="center" vertical="center" wrapText="1"/>
    </xf>
    <xf numFmtId="41" fontId="16" fillId="0" borderId="1" xfId="6" quotePrefix="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Border="1" applyAlignment="1">
      <alignment vertical="center" wrapText="1"/>
    </xf>
    <xf numFmtId="0" fontId="7" fillId="8" borderId="1" xfId="0" applyFont="1" applyFill="1" applyBorder="1" applyAlignment="1">
      <alignment vertical="center" wrapText="1"/>
    </xf>
    <xf numFmtId="0" fontId="7" fillId="0" borderId="2"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Border="1" applyAlignment="1">
      <alignment vertical="center" wrapText="1"/>
    </xf>
    <xf numFmtId="0" fontId="6" fillId="0" borderId="2" xfId="0" applyFont="1" applyBorder="1" applyAlignment="1">
      <alignment vertical="center" wrapText="1"/>
    </xf>
    <xf numFmtId="41" fontId="16" fillId="0" borderId="1" xfId="6" applyFont="1" applyFill="1" applyBorder="1" applyAlignment="1">
      <alignment horizontal="center" vertical="center" wrapText="1"/>
    </xf>
    <xf numFmtId="0" fontId="8" fillId="0" borderId="1" xfId="0" applyFont="1" applyFill="1" applyBorder="1" applyAlignment="1">
      <alignment horizontal="left" vertical="center" wrapText="1"/>
    </xf>
    <xf numFmtId="0" fontId="14" fillId="9" borderId="1" xfId="0" applyFont="1" applyFill="1" applyBorder="1" applyAlignment="1">
      <alignment vertical="center" wrapText="1"/>
    </xf>
    <xf numFmtId="0" fontId="14" fillId="9" borderId="2" xfId="0" applyFont="1" applyFill="1" applyBorder="1" applyAlignment="1">
      <alignment vertical="center" wrapText="1"/>
    </xf>
    <xf numFmtId="0" fontId="6" fillId="0" borderId="2" xfId="0" applyFont="1" applyFill="1" applyBorder="1" applyAlignment="1">
      <alignment vertical="center" wrapText="1"/>
    </xf>
    <xf numFmtId="0" fontId="7" fillId="9" borderId="1" xfId="0" applyFont="1" applyFill="1" applyBorder="1" applyAlignment="1">
      <alignment vertical="center" wrapText="1"/>
    </xf>
    <xf numFmtId="0" fontId="16" fillId="9" borderId="2" xfId="0" applyFont="1" applyFill="1" applyBorder="1" applyAlignment="1">
      <alignment vertical="center" wrapText="1"/>
    </xf>
    <xf numFmtId="0" fontId="5" fillId="0" borderId="1" xfId="0" applyFont="1" applyFill="1" applyBorder="1" applyAlignment="1">
      <alignment vertical="center" wrapText="1"/>
    </xf>
    <xf numFmtId="0" fontId="13" fillId="9" borderId="1" xfId="0" applyFont="1" applyFill="1" applyBorder="1" applyAlignment="1">
      <alignment vertical="center" wrapText="1"/>
    </xf>
    <xf numFmtId="0" fontId="16" fillId="9" borderId="1" xfId="0" applyFont="1" applyFill="1" applyBorder="1" applyAlignment="1">
      <alignment vertical="center" wrapText="1"/>
    </xf>
    <xf numFmtId="0" fontId="13" fillId="9" borderId="2" xfId="0" applyFont="1" applyFill="1" applyBorder="1" applyAlignment="1">
      <alignment vertical="center" wrapText="1"/>
    </xf>
    <xf numFmtId="0" fontId="5" fillId="0" borderId="2" xfId="0" applyFont="1" applyFill="1" applyBorder="1" applyAlignment="1">
      <alignment vertical="center" wrapText="1"/>
    </xf>
    <xf numFmtId="0" fontId="4" fillId="0" borderId="1" xfId="0" applyFont="1" applyFill="1" applyBorder="1" applyAlignment="1">
      <alignment vertical="center" wrapText="1"/>
    </xf>
    <xf numFmtId="167" fontId="4" fillId="0" borderId="1" xfId="6" applyNumberFormat="1" applyFont="1" applyFill="1" applyBorder="1" applyAlignment="1">
      <alignment vertical="center" wrapText="1"/>
    </xf>
    <xf numFmtId="0" fontId="4" fillId="0" borderId="1" xfId="0" applyFont="1" applyBorder="1" applyAlignment="1">
      <alignment vertical="center" wrapText="1"/>
    </xf>
    <xf numFmtId="0" fontId="3" fillId="0" borderId="2" xfId="0" applyFont="1" applyFill="1" applyBorder="1" applyAlignment="1">
      <alignment vertical="center" wrapText="1"/>
    </xf>
    <xf numFmtId="0" fontId="3" fillId="0" borderId="1" xfId="0" applyFont="1" applyFill="1" applyBorder="1" applyAlignment="1">
      <alignment vertical="center" wrapText="1"/>
    </xf>
    <xf numFmtId="41" fontId="8" fillId="0" borderId="1" xfId="6" applyFont="1" applyFill="1" applyBorder="1" applyAlignment="1">
      <alignment horizontal="left" vertical="center" wrapText="1"/>
    </xf>
    <xf numFmtId="0" fontId="6" fillId="10" borderId="1" xfId="0" applyFont="1" applyFill="1" applyBorder="1" applyAlignment="1">
      <alignment vertical="center" wrapText="1"/>
    </xf>
    <xf numFmtId="0" fontId="14" fillId="10" borderId="1" xfId="0" applyFont="1" applyFill="1" applyBorder="1" applyAlignment="1">
      <alignment vertical="center" wrapText="1"/>
    </xf>
    <xf numFmtId="0" fontId="14" fillId="10" borderId="2" xfId="0" applyFont="1" applyFill="1" applyBorder="1" applyAlignment="1">
      <alignment vertical="center" wrapText="1"/>
    </xf>
    <xf numFmtId="0" fontId="15" fillId="0" borderId="1" xfId="0" applyFont="1" applyBorder="1" applyAlignment="1">
      <alignment horizontal="center" vertical="center" wrapText="1"/>
    </xf>
    <xf numFmtId="0" fontId="17" fillId="0" borderId="0" xfId="0" applyFont="1" applyFill="1" applyAlignment="1">
      <alignment horizontal="center" vertical="center" wrapText="1"/>
    </xf>
    <xf numFmtId="0" fontId="16" fillId="0" borderId="0" xfId="0" applyFont="1" applyFill="1" applyAlignment="1">
      <alignment horizontal="center" vertical="center" wrapText="1"/>
    </xf>
    <xf numFmtId="0" fontId="16" fillId="0" borderId="0" xfId="0" applyFont="1" applyFill="1" applyAlignment="1">
      <alignment horizontal="left" vertical="center" wrapText="1"/>
    </xf>
    <xf numFmtId="167" fontId="22" fillId="0" borderId="1" xfId="6" applyNumberFormat="1" applyFont="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3" fontId="17" fillId="0" borderId="1" xfId="0" applyNumberFormat="1" applyFont="1" applyBorder="1" applyAlignment="1">
      <alignment horizontal="center" vertical="center" wrapText="1"/>
    </xf>
    <xf numFmtId="3" fontId="17"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14" fillId="5" borderId="1" xfId="0" applyFont="1" applyFill="1" applyBorder="1" applyAlignment="1">
      <alignment vertical="center" wrapText="1"/>
    </xf>
    <xf numFmtId="0" fontId="2" fillId="0" borderId="1" xfId="0" applyFont="1" applyBorder="1" applyAlignment="1">
      <alignment vertical="center" wrapText="1"/>
    </xf>
    <xf numFmtId="0" fontId="2" fillId="5"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2" xfId="0" applyFont="1" applyBorder="1" applyAlignment="1">
      <alignment vertical="center" wrapText="1"/>
    </xf>
    <xf numFmtId="0" fontId="7" fillId="11" borderId="2" xfId="0" applyFont="1" applyFill="1" applyBorder="1" applyAlignment="1">
      <alignment vertical="center" wrapText="1"/>
    </xf>
    <xf numFmtId="0" fontId="14" fillId="11" borderId="1" xfId="0" applyFont="1" applyFill="1" applyBorder="1" applyAlignment="1">
      <alignment vertical="center" wrapText="1"/>
    </xf>
    <xf numFmtId="0" fontId="7" fillId="11" borderId="1" xfId="0" applyFont="1" applyFill="1" applyBorder="1" applyAlignment="1">
      <alignment vertical="center" wrapText="1"/>
    </xf>
    <xf numFmtId="0" fontId="14" fillId="11" borderId="2" xfId="0" applyFont="1" applyFill="1" applyBorder="1" applyAlignment="1">
      <alignment vertical="center" wrapText="1"/>
    </xf>
    <xf numFmtId="0" fontId="16" fillId="11" borderId="1" xfId="0" applyFont="1" applyFill="1" applyBorder="1" applyAlignment="1">
      <alignment vertical="center" wrapText="1"/>
    </xf>
    <xf numFmtId="0" fontId="8" fillId="11" borderId="2" xfId="0" applyFont="1" applyFill="1" applyBorder="1" applyAlignment="1">
      <alignment vertical="center" wrapText="1"/>
    </xf>
    <xf numFmtId="0" fontId="3" fillId="11" borderId="1" xfId="0" applyFont="1" applyFill="1" applyBorder="1" applyAlignment="1">
      <alignment vertical="center" wrapText="1"/>
    </xf>
    <xf numFmtId="167" fontId="2" fillId="0" borderId="2" xfId="6" applyNumberFormat="1" applyFont="1" applyFill="1" applyBorder="1" applyAlignment="1">
      <alignment horizontal="center" vertical="center" wrapText="1"/>
    </xf>
    <xf numFmtId="0" fontId="1" fillId="0" borderId="1" xfId="0" applyFont="1" applyBorder="1" applyAlignment="1">
      <alignment vertical="center" wrapText="1"/>
    </xf>
    <xf numFmtId="0" fontId="17" fillId="0" borderId="4"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6" fillId="0" borderId="1" xfId="0" applyFont="1" applyFill="1" applyBorder="1" applyAlignment="1">
      <alignment wrapText="1"/>
    </xf>
    <xf numFmtId="3" fontId="17" fillId="0" borderId="0" xfId="0" applyNumberFormat="1" applyFont="1" applyFill="1" applyBorder="1" applyAlignment="1">
      <alignment horizontal="center" vertical="center" wrapText="1"/>
    </xf>
    <xf numFmtId="0" fontId="17"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1" fillId="0" borderId="1" xfId="0" applyFont="1" applyBorder="1" applyAlignment="1">
      <alignment vertical="center"/>
    </xf>
    <xf numFmtId="0" fontId="1" fillId="0" borderId="0" xfId="0" applyFont="1" applyAlignment="1">
      <alignment vertical="center"/>
    </xf>
    <xf numFmtId="0" fontId="1" fillId="0" borderId="0" xfId="0" applyFont="1"/>
    <xf numFmtId="0" fontId="1" fillId="0" borderId="0" xfId="0" applyFont="1" applyAlignment="1">
      <alignment vertical="center" wrapText="1"/>
    </xf>
    <xf numFmtId="0" fontId="1" fillId="0" borderId="1" xfId="0" applyFont="1" applyBorder="1" applyAlignment="1">
      <alignment horizontal="center" vertical="center" wrapText="1"/>
    </xf>
    <xf numFmtId="0" fontId="1" fillId="0" borderId="2" xfId="0" applyFont="1" applyFill="1" applyBorder="1" applyAlignment="1">
      <alignment vertical="center" wrapText="1"/>
    </xf>
    <xf numFmtId="0" fontId="1" fillId="0" borderId="1" xfId="0" applyFont="1" applyFill="1" applyBorder="1" applyAlignment="1">
      <alignment vertical="center" wrapText="1"/>
    </xf>
    <xf numFmtId="0" fontId="1" fillId="9" borderId="1" xfId="0" applyFont="1" applyFill="1" applyBorder="1" applyAlignment="1">
      <alignment vertical="center" wrapText="1"/>
    </xf>
    <xf numFmtId="0" fontId="1" fillId="9" borderId="2" xfId="0" applyFont="1" applyFill="1" applyBorder="1" applyAlignment="1">
      <alignment vertical="center" wrapText="1"/>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8" xfId="0" applyFont="1" applyBorder="1" applyAlignment="1">
      <alignment horizontal="left" vertical="center" wrapText="1"/>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 fillId="0" borderId="14"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7" fillId="0" borderId="1" xfId="0" applyFont="1" applyBorder="1" applyAlignment="1">
      <alignment horizontal="center" vertical="center" wrapText="1"/>
    </xf>
    <xf numFmtId="0" fontId="17" fillId="3" borderId="9"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4" xfId="0" applyFont="1" applyFill="1" applyBorder="1" applyAlignment="1">
      <alignment horizontal="center" vertical="center" wrapText="1"/>
    </xf>
    <xf numFmtId="3" fontId="17" fillId="3" borderId="12" xfId="0" applyNumberFormat="1" applyFont="1" applyFill="1" applyBorder="1" applyAlignment="1">
      <alignment horizontal="center" vertical="center" wrapText="1"/>
    </xf>
    <xf numFmtId="3" fontId="17" fillId="3" borderId="13" xfId="0" applyNumberFormat="1" applyFont="1" applyFill="1" applyBorder="1" applyAlignment="1">
      <alignment horizontal="center" vertical="center" wrapText="1"/>
    </xf>
    <xf numFmtId="3" fontId="17" fillId="3" borderId="9" xfId="0" applyNumberFormat="1" applyFont="1" applyFill="1" applyBorder="1" applyAlignment="1">
      <alignment horizontal="center" vertical="center" wrapText="1"/>
    </xf>
    <xf numFmtId="3" fontId="17" fillId="3" borderId="10"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Border="1"/>
    <xf numFmtId="3" fontId="17" fillId="0" borderId="1" xfId="0" applyNumberFormat="1" applyFont="1" applyBorder="1" applyAlignment="1">
      <alignment horizontal="center" vertical="center" wrapText="1"/>
    </xf>
    <xf numFmtId="3" fontId="17" fillId="0" borderId="1" xfId="0" applyNumberFormat="1" applyFont="1" applyFill="1" applyBorder="1" applyAlignment="1">
      <alignment horizontal="center" vertical="center" wrapText="1"/>
    </xf>
    <xf numFmtId="3" fontId="17" fillId="3" borderId="5" xfId="0" applyNumberFormat="1" applyFont="1" applyFill="1" applyBorder="1" applyAlignment="1">
      <alignment horizontal="center" vertical="center" wrapText="1"/>
    </xf>
    <xf numFmtId="3" fontId="17" fillId="3" borderId="6" xfId="0" applyNumberFormat="1" applyFont="1" applyFill="1" applyBorder="1" applyAlignment="1">
      <alignment horizontal="center" vertical="center" wrapText="1"/>
    </xf>
    <xf numFmtId="3" fontId="17" fillId="3" borderId="7" xfId="0" applyNumberFormat="1" applyFont="1" applyFill="1" applyBorder="1" applyAlignment="1">
      <alignment horizontal="center" vertical="center" wrapText="1"/>
    </xf>
    <xf numFmtId="3" fontId="17" fillId="3" borderId="11" xfId="0" applyNumberFormat="1" applyFont="1" applyFill="1" applyBorder="1" applyAlignment="1">
      <alignment horizontal="center" vertical="center" wrapText="1"/>
    </xf>
    <xf numFmtId="0" fontId="19" fillId="4" borderId="9"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6" fillId="0" borderId="1" xfId="0" applyFont="1" applyBorder="1" applyAlignment="1">
      <alignment wrapText="1"/>
    </xf>
  </cellXfs>
  <cellStyles count="7">
    <cellStyle name="Millares [0]" xfId="6" builtinId="6"/>
    <cellStyle name="Moneda [0] 2" xfId="1"/>
    <cellStyle name="Normal" xfId="0" builtinId="0"/>
    <cellStyle name="Normal 2" xfId="2"/>
    <cellStyle name="Normal 3" xfId="3"/>
    <cellStyle name="Normal 4" xfId="4"/>
    <cellStyle name="Porcentaje" xfId="5" builtinId="5"/>
  </cellStyles>
  <dxfs count="93">
    <dxf>
      <fill>
        <patternFill patternType="none">
          <bgColor auto="1"/>
        </patternFill>
      </fill>
    </dxf>
    <dxf>
      <fill>
        <patternFill>
          <bgColor rgb="FFFF0000"/>
        </patternFill>
      </fill>
    </dxf>
    <dxf>
      <fill>
        <patternFill>
          <bgColor rgb="FF00B050"/>
        </patternFill>
      </fill>
    </dxf>
    <dxf>
      <fill>
        <patternFill>
          <bgColor rgb="FFFFC000"/>
        </patternFill>
      </fill>
    </dxf>
    <dxf>
      <fill>
        <patternFill patternType="none">
          <bgColor auto="1"/>
        </patternFill>
      </fill>
    </dxf>
    <dxf>
      <fill>
        <patternFill>
          <bgColor rgb="FFFF0000"/>
        </patternFill>
      </fill>
    </dxf>
    <dxf>
      <fill>
        <patternFill>
          <bgColor rgb="FFFFC000"/>
        </patternFill>
      </fill>
    </dxf>
    <dxf>
      <fill>
        <patternFill>
          <bgColor rgb="FFFF0000"/>
        </patternFill>
      </fill>
    </dxf>
    <dxf>
      <fill>
        <patternFill patternType="none">
          <bgColor auto="1"/>
        </patternFill>
      </fill>
    </dxf>
    <dxf>
      <fill>
        <patternFill>
          <bgColor rgb="FF00B050"/>
        </patternFill>
      </fill>
    </dxf>
    <dxf>
      <fill>
        <patternFill patternType="none">
          <bgColor auto="1"/>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C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00B050"/>
        </patternFill>
      </fill>
    </dxf>
    <dxf>
      <fill>
        <patternFill>
          <bgColor rgb="FFFFC000"/>
        </patternFill>
      </fill>
    </dxf>
    <dxf>
      <fill>
        <patternFill patternType="none">
          <bgColor auto="1"/>
        </patternFill>
      </fill>
    </dxf>
    <dxf>
      <fill>
        <patternFill>
          <bgColor rgb="FFFF0000"/>
        </patternFill>
      </fill>
    </dxf>
    <dxf>
      <fill>
        <patternFill>
          <bgColor rgb="FF00B050"/>
        </patternFill>
      </fill>
    </dxf>
    <dxf>
      <fill>
        <patternFill>
          <bgColor rgb="FFFFC000"/>
        </patternFill>
      </fill>
    </dxf>
    <dxf>
      <font>
        <color rgb="FFFFC000"/>
      </font>
      <fill>
        <patternFill>
          <bgColor rgb="FFFFC000"/>
        </patternFill>
      </fill>
    </dxf>
    <dxf>
      <font>
        <color rgb="FFFFC000"/>
      </font>
      <fill>
        <patternFill>
          <bgColor rgb="FFFFC000"/>
        </patternFill>
      </fill>
    </dxf>
    <dxf>
      <font>
        <color rgb="FFFFC000"/>
      </font>
      <fill>
        <patternFill>
          <bgColor rgb="FFFFC000"/>
        </patternFill>
      </fill>
    </dxf>
    <dxf>
      <font>
        <color rgb="FFFFC000"/>
      </font>
      <fill>
        <patternFill>
          <bgColor rgb="FFFFC000"/>
        </patternFill>
      </fill>
    </dxf>
    <dxf>
      <font>
        <color rgb="FFFFC000"/>
      </font>
      <fill>
        <patternFill>
          <bgColor rgb="FFFFC000"/>
        </patternFill>
      </fill>
    </dxf>
    <dxf>
      <fill>
        <patternFill patternType="none">
          <bgColor auto="1"/>
        </patternFill>
      </fill>
    </dxf>
    <dxf>
      <fill>
        <patternFill>
          <bgColor rgb="FFFF0000"/>
        </patternFill>
      </fill>
    </dxf>
    <dxf>
      <fill>
        <patternFill>
          <bgColor rgb="FF00B050"/>
        </patternFill>
      </fill>
    </dxf>
    <dxf>
      <fill>
        <patternFill>
          <bgColor rgb="FFFFC000"/>
        </patternFill>
      </fill>
    </dxf>
    <dxf>
      <fill>
        <patternFill patternType="none">
          <bgColor auto="1"/>
        </patternFill>
      </fill>
    </dxf>
    <dxf>
      <fill>
        <patternFill>
          <bgColor rgb="FFFF0000"/>
        </patternFill>
      </fill>
    </dxf>
    <dxf>
      <fill>
        <patternFill>
          <bgColor rgb="FFFFC000"/>
        </patternFill>
      </fill>
    </dxf>
    <dxf>
      <font>
        <color rgb="FFFFC000"/>
      </font>
      <fill>
        <patternFill>
          <bgColor rgb="FFFFC000"/>
        </patternFill>
      </fill>
    </dxf>
    <dxf>
      <fill>
        <patternFill>
          <bgColor rgb="FFFF0000"/>
        </patternFill>
      </fill>
    </dxf>
    <dxf>
      <fill>
        <patternFill patternType="none">
          <bgColor auto="1"/>
        </patternFill>
      </fill>
    </dxf>
    <dxf>
      <fill>
        <patternFill>
          <bgColor rgb="FF00B050"/>
        </patternFill>
      </fill>
    </dxf>
    <dxf>
      <fill>
        <patternFill patternType="none">
          <bgColor auto="1"/>
        </patternFill>
      </fill>
    </dxf>
    <dxf>
      <fill>
        <patternFill>
          <bgColor rgb="FFFF0000"/>
        </patternFill>
      </fill>
    </dxf>
    <dxf>
      <fill>
        <patternFill>
          <bgColor rgb="FF00B050"/>
        </patternFill>
      </fill>
    </dxf>
    <dxf>
      <fill>
        <patternFill>
          <bgColor rgb="FFFFC000"/>
        </patternFill>
      </fill>
    </dxf>
    <dxf>
      <font>
        <color rgb="FFFFC000"/>
      </font>
      <fill>
        <patternFill>
          <bgColor rgb="FFFFC000"/>
        </patternFill>
      </fill>
    </dxf>
    <dxf>
      <fill>
        <patternFill>
          <bgColor rgb="FFFF0000"/>
        </patternFill>
      </fill>
    </dxf>
    <dxf>
      <fill>
        <patternFill patternType="none">
          <bgColor auto="1"/>
        </patternFill>
      </fill>
    </dxf>
    <dxf>
      <fill>
        <patternFill>
          <bgColor rgb="FF00B050"/>
        </patternFill>
      </fill>
    </dxf>
    <dxf>
      <font>
        <color rgb="FFFFC000"/>
      </font>
      <fill>
        <patternFill>
          <bgColor rgb="FFFFC00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ont>
        <color rgb="FFFFC000"/>
      </font>
      <fill>
        <patternFill>
          <bgColor rgb="FFFFC000"/>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ont>
        <color rgb="FFFFC000"/>
      </font>
      <fill>
        <patternFill>
          <bgColor rgb="FFFFC000"/>
        </patternFill>
      </fill>
    </dxf>
    <dxf>
      <fill>
        <patternFill>
          <bgColor rgb="FF00B05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00B050"/>
        </patternFill>
      </fill>
    </dxf>
    <dxf>
      <fill>
        <patternFill>
          <bgColor rgb="FFFFC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00B050"/>
        </patternFill>
      </fill>
    </dxf>
    <dxf>
      <fill>
        <patternFill>
          <bgColor rgb="FFFFC000"/>
        </patternFill>
      </fill>
    </dxf>
    <dxf>
      <fill>
        <patternFill patternType="none">
          <bgColor auto="1"/>
        </patternFill>
      </fill>
    </dxf>
    <dxf>
      <fill>
        <patternFill>
          <bgColor rgb="FFFF0000"/>
        </patternFill>
      </fill>
    </dxf>
    <dxf>
      <fill>
        <patternFill>
          <bgColor rgb="FF00B05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erificacion_cargas_meta_municipios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argas_municipios"/>
      <sheetName val="Autodecl"/>
      <sheetName val="Autodecl Barranca"/>
      <sheetName val="Barranca"/>
      <sheetName val="PSMV"/>
      <sheetName val="Hoja3"/>
    </sheetNames>
    <sheetDataSet>
      <sheetData sheetId="0"/>
      <sheetData sheetId="1">
        <row r="13">
          <cell r="V13">
            <v>8109.57</v>
          </cell>
          <cell r="X13">
            <v>9654.25</v>
          </cell>
        </row>
        <row r="26">
          <cell r="V26">
            <v>13766.34</v>
          </cell>
          <cell r="X26">
            <v>16388.5</v>
          </cell>
        </row>
        <row r="40">
          <cell r="V40">
            <v>812.49</v>
          </cell>
          <cell r="X40">
            <v>967.25</v>
          </cell>
        </row>
        <row r="45">
          <cell r="V45">
            <v>4399.71</v>
          </cell>
          <cell r="X45">
            <v>5237.75</v>
          </cell>
        </row>
        <row r="63">
          <cell r="V63">
            <v>9519.93</v>
          </cell>
          <cell r="X63">
            <v>11333.25</v>
          </cell>
        </row>
        <row r="64">
          <cell r="V64">
            <v>13183.8</v>
          </cell>
          <cell r="X64">
            <v>15695</v>
          </cell>
        </row>
        <row r="67">
          <cell r="V67">
            <v>6208.6500000000005</v>
          </cell>
          <cell r="X67">
            <v>7391.25</v>
          </cell>
        </row>
        <row r="68">
          <cell r="V68">
            <v>9565.92</v>
          </cell>
          <cell r="X68">
            <v>11388</v>
          </cell>
        </row>
        <row r="71">
          <cell r="V71">
            <v>6101.34</v>
          </cell>
          <cell r="X71">
            <v>7263.4999999999991</v>
          </cell>
        </row>
      </sheetData>
      <sheetData sheetId="2">
        <row r="28">
          <cell r="HN28">
            <v>0.01</v>
          </cell>
          <cell r="IB28">
            <v>0.02</v>
          </cell>
        </row>
        <row r="29">
          <cell r="F29">
            <v>0</v>
          </cell>
          <cell r="T29">
            <v>0.02</v>
          </cell>
          <cell r="AH29">
            <v>3.0000000000000001E-3</v>
          </cell>
          <cell r="AV29">
            <v>0.01</v>
          </cell>
          <cell r="BJ29">
            <v>0.01</v>
          </cell>
          <cell r="BX29">
            <v>0</v>
          </cell>
          <cell r="CL29">
            <v>0</v>
          </cell>
          <cell r="CZ29">
            <v>2.5000000000000001E-2</v>
          </cell>
          <cell r="DN29">
            <v>7.0000000000000001E-3</v>
          </cell>
          <cell r="EB29">
            <v>8.9999999999999993E-3</v>
          </cell>
          <cell r="EP29">
            <v>2E-3</v>
          </cell>
          <cell r="FD29">
            <v>0</v>
          </cell>
          <cell r="FR29">
            <v>0</v>
          </cell>
          <cell r="GF29">
            <v>6.0000000000000001E-3</v>
          </cell>
          <cell r="GT29">
            <v>0.03</v>
          </cell>
          <cell r="IJ29">
            <v>0</v>
          </cell>
          <cell r="IX29">
            <v>1.2E-2</v>
          </cell>
          <cell r="JL29">
            <v>5.0000000000000001E-3</v>
          </cell>
          <cell r="JZ29">
            <v>1.4999999999999999E-2</v>
          </cell>
          <cell r="KU29">
            <v>6.0000000000000001E-3</v>
          </cell>
          <cell r="LP29">
            <v>0.03</v>
          </cell>
          <cell r="MK29">
            <v>4.0000000000000001E-3</v>
          </cell>
          <cell r="MY29">
            <v>0</v>
          </cell>
          <cell r="NM29">
            <v>0</v>
          </cell>
          <cell r="OA29">
            <v>1E-3</v>
          </cell>
          <cell r="OO29">
            <v>0</v>
          </cell>
          <cell r="PC29">
            <v>0.01</v>
          </cell>
          <cell r="PQ29">
            <v>0</v>
          </cell>
          <cell r="QE29">
            <v>6.0000000000000001E-3</v>
          </cell>
          <cell r="RG29">
            <v>8.9999999999999993E-3</v>
          </cell>
          <cell r="RU29">
            <v>4.0000000000000001E-3</v>
          </cell>
          <cell r="SW29">
            <v>6.0000000000000001E-3</v>
          </cell>
          <cell r="TY29">
            <v>0</v>
          </cell>
          <cell r="VH29">
            <v>5.0000000000000001E-3</v>
          </cell>
          <cell r="VV29">
            <v>6.0000000000000001E-3</v>
          </cell>
          <cell r="WJ29">
            <v>0</v>
          </cell>
          <cell r="WX29">
            <v>0</v>
          </cell>
          <cell r="XL29">
            <v>1.4999999999999999E-2</v>
          </cell>
          <cell r="XZ29">
            <v>1.7000000000000001E-2</v>
          </cell>
          <cell r="YN29">
            <v>6.0000000000000001E-3</v>
          </cell>
          <cell r="ZB29">
            <v>1.4999999999999999E-2</v>
          </cell>
          <cell r="ZP29">
            <v>0.05</v>
          </cell>
          <cell r="AAD29">
            <v>4.0000000000000001E-3</v>
          </cell>
          <cell r="AAR29">
            <v>1.2999999999999999E-2</v>
          </cell>
          <cell r="ABF29">
            <v>2E-3</v>
          </cell>
          <cell r="ABT29">
            <v>1E-3</v>
          </cell>
          <cell r="ACH29">
            <v>0</v>
          </cell>
          <cell r="ACV29">
            <v>0.01</v>
          </cell>
          <cell r="ADJ29">
            <v>0.02</v>
          </cell>
          <cell r="ADX29">
            <v>0</v>
          </cell>
          <cell r="AEL29">
            <v>3.0000000000000001E-3</v>
          </cell>
          <cell r="AEZ29">
            <v>2E-3</v>
          </cell>
          <cell r="AFN29">
            <v>0</v>
          </cell>
          <cell r="AGB29">
            <v>1.2E-2</v>
          </cell>
          <cell r="AGP29">
            <v>6.0000000000000001E-3</v>
          </cell>
          <cell r="AHD29">
            <v>3.0000000000000001E-3</v>
          </cell>
          <cell r="AHR29">
            <v>3.0000000000000001E-3</v>
          </cell>
        </row>
        <row r="32">
          <cell r="XS32">
            <v>7839.7865279999996</v>
          </cell>
        </row>
        <row r="33">
          <cell r="L33">
            <v>3122.0640000000003</v>
          </cell>
          <cell r="M33">
            <v>1561.0320000000002</v>
          </cell>
          <cell r="Z33">
            <v>20387.498093049602</v>
          </cell>
          <cell r="AA33">
            <v>15946.436612785908</v>
          </cell>
          <cell r="AN33">
            <v>9375.3145752085911</v>
          </cell>
          <cell r="AO33">
            <v>9516.7906072826991</v>
          </cell>
          <cell r="BB33">
            <v>505747.75578127487</v>
          </cell>
          <cell r="BC33">
            <v>235528.98980708382</v>
          </cell>
          <cell r="BP33">
            <v>44805.727372503949</v>
          </cell>
          <cell r="BQ33">
            <v>9463.6598438866586</v>
          </cell>
          <cell r="CD33">
            <v>28474.497892080002</v>
          </cell>
          <cell r="CE33">
            <v>8101.1775520800002</v>
          </cell>
          <cell r="CR33">
            <v>23000.781599999998</v>
          </cell>
          <cell r="CS33">
            <v>8741.7792000000009</v>
          </cell>
          <cell r="DF33">
            <v>5291.6260797104769</v>
          </cell>
          <cell r="DG33">
            <v>1335.9507811265189</v>
          </cell>
          <cell r="DT33">
            <v>31417.202456265597</v>
          </cell>
          <cell r="DU33">
            <v>19593.87194324052</v>
          </cell>
          <cell r="EH33">
            <v>12071.179105000161</v>
          </cell>
          <cell r="EI33">
            <v>9337.6719152462629</v>
          </cell>
          <cell r="EV33">
            <v>19640.679693480004</v>
          </cell>
          <cell r="EW33">
            <v>17881.395900834472</v>
          </cell>
          <cell r="FJ33">
            <v>102453.52429544808</v>
          </cell>
          <cell r="FK33">
            <v>38457.20592</v>
          </cell>
          <cell r="FX33">
            <v>14081.034239999999</v>
          </cell>
          <cell r="FY33">
            <v>11305.655999999999</v>
          </cell>
          <cell r="GL33">
            <v>14342.863863562718</v>
          </cell>
          <cell r="GM33">
            <v>8693.1436965292414</v>
          </cell>
          <cell r="GS33">
            <v>140207.39169285598</v>
          </cell>
          <cell r="GZ33">
            <v>144413.61344364166</v>
          </cell>
          <cell r="HA33">
            <v>80584.616610529294</v>
          </cell>
          <cell r="HO33">
            <v>24272.813028672001</v>
          </cell>
          <cell r="IC33">
            <v>6663.253396384961</v>
          </cell>
          <cell r="IP33">
            <v>11586.183857279999</v>
          </cell>
          <cell r="IQ33">
            <v>11586.183857279999</v>
          </cell>
          <cell r="JD33">
            <v>8812.0025351402801</v>
          </cell>
          <cell r="JE33">
            <v>7542.3743921831892</v>
          </cell>
          <cell r="JR33">
            <v>86597.170092000015</v>
          </cell>
          <cell r="JS33">
            <v>36989.143249319553</v>
          </cell>
          <cell r="KF33">
            <v>52694.100695040644</v>
          </cell>
          <cell r="LA33">
            <v>6743.1003131801353</v>
          </cell>
          <cell r="LB33">
            <v>6605.1385622535954</v>
          </cell>
          <cell r="LV33">
            <v>4053.1262855904006</v>
          </cell>
          <cell r="LW33">
            <v>4698.6842227488096</v>
          </cell>
          <cell r="MQ33">
            <v>14973.733653343312</v>
          </cell>
          <cell r="MR33">
            <v>5016.7377116663374</v>
          </cell>
          <cell r="NE33">
            <v>24640.186867199998</v>
          </cell>
          <cell r="NF33">
            <v>13226.198399999999</v>
          </cell>
          <cell r="NS33">
            <v>16498.310688000001</v>
          </cell>
          <cell r="OG33">
            <v>16862.622797027936</v>
          </cell>
          <cell r="OH33">
            <v>13566.609952549021</v>
          </cell>
          <cell r="OU33">
            <v>15316.442323199999</v>
          </cell>
          <cell r="OV33">
            <v>9610.0031232000001</v>
          </cell>
          <cell r="PI33">
            <v>11466.930729738109</v>
          </cell>
          <cell r="PJ33">
            <v>8237.7713197233606</v>
          </cell>
          <cell r="PW33">
            <v>36272.631513599998</v>
          </cell>
          <cell r="PX33">
            <v>9309.4272000000001</v>
          </cell>
          <cell r="RM33">
            <v>35338.914689548932</v>
          </cell>
          <cell r="RN33">
            <v>13660.059235396531</v>
          </cell>
          <cell r="SA33">
            <v>24636.918852079427</v>
          </cell>
          <cell r="SB33">
            <v>13750.440365112672</v>
          </cell>
          <cell r="TC33">
            <v>88482.488234860779</v>
          </cell>
          <cell r="TD33">
            <v>55395.454676759698</v>
          </cell>
          <cell r="UE33">
            <v>14924.0824488</v>
          </cell>
          <cell r="UF33">
            <v>7244.9544960000003</v>
          </cell>
          <cell r="VN33">
            <v>396230.05562628596</v>
          </cell>
          <cell r="VO33">
            <v>149452.26659089047</v>
          </cell>
          <cell r="WB33">
            <v>31226.042103092339</v>
          </cell>
          <cell r="WC33">
            <v>21286.981243951486</v>
          </cell>
          <cell r="WP33">
            <v>18286.023455999999</v>
          </cell>
          <cell r="WQ33">
            <v>13680.316800000001</v>
          </cell>
          <cell r="XD33">
            <v>6011.3923199999999</v>
          </cell>
          <cell r="XE33">
            <v>5824.0684799999999</v>
          </cell>
          <cell r="XR33">
            <v>17368.854831098084</v>
          </cell>
          <cell r="XS33">
            <v>9703.193339651174</v>
          </cell>
          <cell r="YF33">
            <v>16947.781212178514</v>
          </cell>
          <cell r="YG33">
            <v>4885.000089506766</v>
          </cell>
          <cell r="YT33">
            <v>1646.7475257717117</v>
          </cell>
          <cell r="ZH33">
            <v>3632.8707710289018</v>
          </cell>
          <cell r="ZI33">
            <v>2141.3835425222646</v>
          </cell>
          <cell r="ZV33">
            <v>39129.479038691999</v>
          </cell>
          <cell r="ZW33">
            <v>21664.429987461463</v>
          </cell>
          <cell r="AAJ33">
            <v>12564.228346943271</v>
          </cell>
          <cell r="AAK33">
            <v>8630.0427342387848</v>
          </cell>
          <cell r="AAX33">
            <v>25797.106472941436</v>
          </cell>
          <cell r="AAY33">
            <v>17895.247831613426</v>
          </cell>
          <cell r="ABL33">
            <v>108936.55693339449</v>
          </cell>
          <cell r="ABM33">
            <v>73900.940164017811</v>
          </cell>
          <cell r="ABZ33">
            <v>150203.38498284252</v>
          </cell>
          <cell r="ACA33">
            <v>58763.921383743473</v>
          </cell>
          <cell r="ACN33">
            <v>56197.152000000002</v>
          </cell>
          <cell r="ACO33">
            <v>21599.006399999998</v>
          </cell>
          <cell r="ADB33">
            <v>5467.2700183200004</v>
          </cell>
          <cell r="ADC33">
            <v>1673.6375929703099</v>
          </cell>
          <cell r="ADP33">
            <v>1032648.2756442386</v>
          </cell>
          <cell r="ADQ33">
            <v>458742.36751312984</v>
          </cell>
          <cell r="AED33">
            <v>5458.8815999999997</v>
          </cell>
          <cell r="AEE33">
            <v>5458.8815999999997</v>
          </cell>
          <cell r="AER33">
            <v>188939.22238874683</v>
          </cell>
          <cell r="AES33">
            <v>68413.28385553362</v>
          </cell>
          <cell r="AFF33">
            <v>26160.412014338224</v>
          </cell>
          <cell r="AFG33">
            <v>11105.168119675038</v>
          </cell>
          <cell r="AFT33">
            <v>12254.826528</v>
          </cell>
          <cell r="AFU33">
            <v>9057.7068480000016</v>
          </cell>
          <cell r="AGH33">
            <v>7694.4351101659176</v>
          </cell>
          <cell r="AGI33">
            <v>7834.5262147521307</v>
          </cell>
          <cell r="AGV33">
            <v>58054.136979043433</v>
          </cell>
          <cell r="AGW33">
            <v>44600.370899813483</v>
          </cell>
          <cell r="AHJ33">
            <v>68728.047932318077</v>
          </cell>
          <cell r="AHK33">
            <v>25449.333917658289</v>
          </cell>
          <cell r="AHX33">
            <v>40772.582860928858</v>
          </cell>
          <cell r="AHY33">
            <v>27940.499957364151</v>
          </cell>
        </row>
        <row r="34">
          <cell r="L34">
            <v>1718.86968</v>
          </cell>
          <cell r="M34">
            <v>1561.0320000000002</v>
          </cell>
          <cell r="Z34">
            <v>16934.166527328001</v>
          </cell>
          <cell r="AA34">
            <v>15946.436612785908</v>
          </cell>
          <cell r="AN34">
            <v>12851.122472798317</v>
          </cell>
          <cell r="AO34">
            <v>13045.04938592373</v>
          </cell>
          <cell r="BB34">
            <v>455124.26364782831</v>
          </cell>
          <cell r="BC34">
            <v>235261.88400941796</v>
          </cell>
          <cell r="BP34">
            <v>16355.683074965378</v>
          </cell>
          <cell r="BQ34">
            <v>9463.6598438866586</v>
          </cell>
          <cell r="CD34">
            <v>22614.482787119996</v>
          </cell>
          <cell r="CE34">
            <v>8068.9840264800005</v>
          </cell>
          <cell r="CR34">
            <v>20772.542448</v>
          </cell>
          <cell r="CS34">
            <v>8496.1137600000002</v>
          </cell>
          <cell r="DG34">
            <v>1335.9507811265189</v>
          </cell>
          <cell r="DT34">
            <v>23815.436297615994</v>
          </cell>
          <cell r="DU34">
            <v>16111.536793073246</v>
          </cell>
          <cell r="EH34">
            <v>8435.9879091545408</v>
          </cell>
          <cell r="EI34">
            <v>8822.5022908654828</v>
          </cell>
          <cell r="EV34">
            <v>14666.540635085761</v>
          </cell>
          <cell r="EW34">
            <v>14042.736961380633</v>
          </cell>
          <cell r="FJ34">
            <v>62208.804682957627</v>
          </cell>
          <cell r="FK34">
            <v>34660.618415999998</v>
          </cell>
          <cell r="FX34">
            <v>9436.2544799999978</v>
          </cell>
          <cell r="FY34">
            <v>9436.2544799999978</v>
          </cell>
          <cell r="GL34">
            <v>14467.543660546629</v>
          </cell>
          <cell r="GM34">
            <v>8693.1436965292414</v>
          </cell>
          <cell r="GS34">
            <v>88776.645301699173</v>
          </cell>
          <cell r="GZ34">
            <v>91439.94466075016</v>
          </cell>
          <cell r="HA34">
            <v>73063.018374906547</v>
          </cell>
          <cell r="HO34">
            <v>88952.917491359985</v>
          </cell>
          <cell r="IC34">
            <v>8262.62080597145</v>
          </cell>
          <cell r="IP34">
            <v>7560.1675382399999</v>
          </cell>
          <cell r="IQ34">
            <v>6372.416447999999</v>
          </cell>
          <cell r="JD34">
            <v>1696.7613835079055</v>
          </cell>
          <cell r="JE34">
            <v>1801.0398992897672</v>
          </cell>
          <cell r="JR34">
            <v>26489.049515999999</v>
          </cell>
          <cell r="JS34">
            <v>26888.375248584874</v>
          </cell>
          <cell r="KF34">
            <v>57157.840551548383</v>
          </cell>
          <cell r="KG34">
            <v>25977.454924521178</v>
          </cell>
          <cell r="LA34">
            <v>6585.2161294713133</v>
          </cell>
          <cell r="LB34">
            <v>6744.6894214237664</v>
          </cell>
          <cell r="LV34">
            <v>2173.5042770159998</v>
          </cell>
          <cell r="LW34">
            <v>2519.6871587248138</v>
          </cell>
          <cell r="MQ34">
            <v>8969.6419223981411</v>
          </cell>
          <cell r="MR34">
            <v>5099.4024275060228</v>
          </cell>
          <cell r="NE34">
            <v>27340.494710399995</v>
          </cell>
          <cell r="NF34">
            <v>13226.198399999999</v>
          </cell>
          <cell r="NS34">
            <v>9371.23776</v>
          </cell>
          <cell r="OG34">
            <v>19123.078908717031</v>
          </cell>
          <cell r="OH34">
            <v>15140.202403299851</v>
          </cell>
          <cell r="OU34">
            <v>19973.640959999997</v>
          </cell>
          <cell r="OV34">
            <v>9741.7857599999988</v>
          </cell>
          <cell r="PI34">
            <v>12830.7352047719</v>
          </cell>
          <cell r="PJ34">
            <v>8237.7713197233606</v>
          </cell>
          <cell r="PW34">
            <v>20446.605273599998</v>
          </cell>
          <cell r="PX34">
            <v>9309.4272000000001</v>
          </cell>
          <cell r="RM34">
            <v>37065.949945424218</v>
          </cell>
          <cell r="RN34">
            <v>13493.102955852793</v>
          </cell>
          <cell r="SA34">
            <v>45623.398446797444</v>
          </cell>
          <cell r="SB34">
            <v>13986.284404320355</v>
          </cell>
          <cell r="TC34">
            <v>91820.789951068771</v>
          </cell>
          <cell r="TD34">
            <v>55134.365390756611</v>
          </cell>
          <cell r="UE34">
            <v>12674.110577759999</v>
          </cell>
          <cell r="UF34">
            <v>7802.6339663999997</v>
          </cell>
          <cell r="VN34">
            <v>283906.95803000993</v>
          </cell>
          <cell r="VO34">
            <v>149452.26659089047</v>
          </cell>
          <cell r="WB34">
            <v>8952.8911067393256</v>
          </cell>
          <cell r="WC34">
            <v>9006.6084533797621</v>
          </cell>
          <cell r="WP34">
            <v>17830.012895999997</v>
          </cell>
          <cell r="WQ34">
            <v>13680.316800000001</v>
          </cell>
          <cell r="XD34">
            <v>6432.8709599999993</v>
          </cell>
          <cell r="XE34">
            <v>6221.2644</v>
          </cell>
          <cell r="XR34">
            <v>8878.258908509204</v>
          </cell>
          <cell r="YF34">
            <v>3063.2727890131309</v>
          </cell>
          <cell r="YG34">
            <v>3332.6556166190603</v>
          </cell>
          <cell r="YT34">
            <v>2625.0873256632954</v>
          </cell>
          <cell r="ZH34">
            <v>2100.8578121577007</v>
          </cell>
          <cell r="ZI34">
            <v>2141.3835425222646</v>
          </cell>
          <cell r="ZV34">
            <v>42406.756828884005</v>
          </cell>
          <cell r="ZW34">
            <v>21664.429987461463</v>
          </cell>
          <cell r="AAJ34">
            <v>14757.117157702503</v>
          </cell>
          <cell r="AAK34">
            <v>8630.0427342387848</v>
          </cell>
          <cell r="AAX34">
            <v>37182.446930704318</v>
          </cell>
          <cell r="AAY34">
            <v>17895.247831613426</v>
          </cell>
          <cell r="ABL34">
            <v>119773.30547012696</v>
          </cell>
          <cell r="ABM34">
            <v>73900.940164017811</v>
          </cell>
          <cell r="ABZ34">
            <v>113190.1140677325</v>
          </cell>
          <cell r="ACA34">
            <v>58763.921383743473</v>
          </cell>
          <cell r="ACN34">
            <v>37482.428160000003</v>
          </cell>
          <cell r="ACO34">
            <v>20854.756799999999</v>
          </cell>
          <cell r="ADB34">
            <v>1753.4189605680001</v>
          </cell>
          <cell r="ADC34">
            <v>1673.6375929703099</v>
          </cell>
          <cell r="ADP34">
            <v>1528061.7044239433</v>
          </cell>
          <cell r="ADQ34">
            <v>458720.47315261542</v>
          </cell>
          <cell r="AED34">
            <v>2819.1081599999998</v>
          </cell>
          <cell r="AEE34">
            <v>2819.1081599999998</v>
          </cell>
          <cell r="AER34">
            <v>124647.50755292222</v>
          </cell>
          <cell r="AES34">
            <v>68579.11719745188</v>
          </cell>
          <cell r="AFF34">
            <v>17404.301258141339</v>
          </cell>
          <cell r="AFG34">
            <v>11105.168119675038</v>
          </cell>
          <cell r="AFT34">
            <v>9784.4224319999994</v>
          </cell>
          <cell r="AFU34">
            <v>8688.6725760000008</v>
          </cell>
          <cell r="AGH34">
            <v>2104.5201088872409</v>
          </cell>
          <cell r="AGI34">
            <v>2181.1956221049686</v>
          </cell>
          <cell r="AGV34">
            <v>95822.624934745007</v>
          </cell>
          <cell r="AGW34">
            <v>44650.841810617749</v>
          </cell>
          <cell r="AHJ34">
            <v>47987.386234066093</v>
          </cell>
          <cell r="AHK34">
            <v>25449.333917658289</v>
          </cell>
          <cell r="AHX34">
            <v>30456.163663149298</v>
          </cell>
          <cell r="AHY34">
            <v>27940.499957364151</v>
          </cell>
        </row>
      </sheetData>
      <sheetData sheetId="3">
        <row r="132">
          <cell r="E132">
            <v>1149924.0216398409</v>
          </cell>
          <cell r="L132">
            <v>726604.59117335989</v>
          </cell>
        </row>
        <row r="133">
          <cell r="E133">
            <v>2499569.9490878405</v>
          </cell>
          <cell r="L133">
            <v>495945.8514948003</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J10"/>
  <sheetViews>
    <sheetView zoomScale="70" zoomScaleNormal="70" workbookViewId="0">
      <selection activeCell="F3" sqref="F3:F4"/>
    </sheetView>
  </sheetViews>
  <sheetFormatPr baseColWidth="10" defaultRowHeight="13.5" x14ac:dyDescent="0.25"/>
  <cols>
    <col min="1" max="1" width="6.42578125" style="18" customWidth="1"/>
    <col min="2" max="2" width="11.42578125" style="18"/>
    <col min="3" max="3" width="17.85546875" style="18" customWidth="1"/>
    <col min="4" max="6" width="35.7109375" style="18" customWidth="1"/>
    <col min="7" max="7" width="43.85546875" style="18" customWidth="1"/>
    <col min="8" max="10" width="15.7109375" style="18" customWidth="1"/>
    <col min="11" max="256" width="11.42578125" style="18"/>
    <col min="257" max="257" width="6.42578125" style="18" customWidth="1"/>
    <col min="258" max="258" width="11.42578125" style="18"/>
    <col min="259" max="259" width="17.85546875" style="18" customWidth="1"/>
    <col min="260" max="260" width="17.140625" style="18" customWidth="1"/>
    <col min="261" max="261" width="32.28515625" style="18" customWidth="1"/>
    <col min="262" max="262" width="22.42578125" style="18" customWidth="1"/>
    <col min="263" max="263" width="27.85546875" style="18" customWidth="1"/>
    <col min="264" max="512" width="11.42578125" style="18"/>
    <col min="513" max="513" width="6.42578125" style="18" customWidth="1"/>
    <col min="514" max="514" width="11.42578125" style="18"/>
    <col min="515" max="515" width="17.85546875" style="18" customWidth="1"/>
    <col min="516" max="516" width="17.140625" style="18" customWidth="1"/>
    <col min="517" max="517" width="32.28515625" style="18" customWidth="1"/>
    <col min="518" max="518" width="22.42578125" style="18" customWidth="1"/>
    <col min="519" max="519" width="27.85546875" style="18" customWidth="1"/>
    <col min="520" max="768" width="11.42578125" style="18"/>
    <col min="769" max="769" width="6.42578125" style="18" customWidth="1"/>
    <col min="770" max="770" width="11.42578125" style="18"/>
    <col min="771" max="771" width="17.85546875" style="18" customWidth="1"/>
    <col min="772" max="772" width="17.140625" style="18" customWidth="1"/>
    <col min="773" max="773" width="32.28515625" style="18" customWidth="1"/>
    <col min="774" max="774" width="22.42578125" style="18" customWidth="1"/>
    <col min="775" max="775" width="27.85546875" style="18" customWidth="1"/>
    <col min="776" max="1024" width="11.42578125" style="18"/>
    <col min="1025" max="1025" width="6.42578125" style="18" customWidth="1"/>
    <col min="1026" max="1026" width="11.42578125" style="18"/>
    <col min="1027" max="1027" width="17.85546875" style="18" customWidth="1"/>
    <col min="1028" max="1028" width="17.140625" style="18" customWidth="1"/>
    <col min="1029" max="1029" width="32.28515625" style="18" customWidth="1"/>
    <col min="1030" max="1030" width="22.42578125" style="18" customWidth="1"/>
    <col min="1031" max="1031" width="27.85546875" style="18" customWidth="1"/>
    <col min="1032" max="1280" width="11.42578125" style="18"/>
    <col min="1281" max="1281" width="6.42578125" style="18" customWidth="1"/>
    <col min="1282" max="1282" width="11.42578125" style="18"/>
    <col min="1283" max="1283" width="17.85546875" style="18" customWidth="1"/>
    <col min="1284" max="1284" width="17.140625" style="18" customWidth="1"/>
    <col min="1285" max="1285" width="32.28515625" style="18" customWidth="1"/>
    <col min="1286" max="1286" width="22.42578125" style="18" customWidth="1"/>
    <col min="1287" max="1287" width="27.85546875" style="18" customWidth="1"/>
    <col min="1288" max="1536" width="11.42578125" style="18"/>
    <col min="1537" max="1537" width="6.42578125" style="18" customWidth="1"/>
    <col min="1538" max="1538" width="11.42578125" style="18"/>
    <col min="1539" max="1539" width="17.85546875" style="18" customWidth="1"/>
    <col min="1540" max="1540" width="17.140625" style="18" customWidth="1"/>
    <col min="1541" max="1541" width="32.28515625" style="18" customWidth="1"/>
    <col min="1542" max="1542" width="22.42578125" style="18" customWidth="1"/>
    <col min="1543" max="1543" width="27.85546875" style="18" customWidth="1"/>
    <col min="1544" max="1792" width="11.42578125" style="18"/>
    <col min="1793" max="1793" width="6.42578125" style="18" customWidth="1"/>
    <col min="1794" max="1794" width="11.42578125" style="18"/>
    <col min="1795" max="1795" width="17.85546875" style="18" customWidth="1"/>
    <col min="1796" max="1796" width="17.140625" style="18" customWidth="1"/>
    <col min="1797" max="1797" width="32.28515625" style="18" customWidth="1"/>
    <col min="1798" max="1798" width="22.42578125" style="18" customWidth="1"/>
    <col min="1799" max="1799" width="27.85546875" style="18" customWidth="1"/>
    <col min="1800" max="2048" width="11.42578125" style="18"/>
    <col min="2049" max="2049" width="6.42578125" style="18" customWidth="1"/>
    <col min="2050" max="2050" width="11.42578125" style="18"/>
    <col min="2051" max="2051" width="17.85546875" style="18" customWidth="1"/>
    <col min="2052" max="2052" width="17.140625" style="18" customWidth="1"/>
    <col min="2053" max="2053" width="32.28515625" style="18" customWidth="1"/>
    <col min="2054" max="2054" width="22.42578125" style="18" customWidth="1"/>
    <col min="2055" max="2055" width="27.85546875" style="18" customWidth="1"/>
    <col min="2056" max="2304" width="11.42578125" style="18"/>
    <col min="2305" max="2305" width="6.42578125" style="18" customWidth="1"/>
    <col min="2306" max="2306" width="11.42578125" style="18"/>
    <col min="2307" max="2307" width="17.85546875" style="18" customWidth="1"/>
    <col min="2308" max="2308" width="17.140625" style="18" customWidth="1"/>
    <col min="2309" max="2309" width="32.28515625" style="18" customWidth="1"/>
    <col min="2310" max="2310" width="22.42578125" style="18" customWidth="1"/>
    <col min="2311" max="2311" width="27.85546875" style="18" customWidth="1"/>
    <col min="2312" max="2560" width="11.42578125" style="18"/>
    <col min="2561" max="2561" width="6.42578125" style="18" customWidth="1"/>
    <col min="2562" max="2562" width="11.42578125" style="18"/>
    <col min="2563" max="2563" width="17.85546875" style="18" customWidth="1"/>
    <col min="2564" max="2564" width="17.140625" style="18" customWidth="1"/>
    <col min="2565" max="2565" width="32.28515625" style="18" customWidth="1"/>
    <col min="2566" max="2566" width="22.42578125" style="18" customWidth="1"/>
    <col min="2567" max="2567" width="27.85546875" style="18" customWidth="1"/>
    <col min="2568" max="2816" width="11.42578125" style="18"/>
    <col min="2817" max="2817" width="6.42578125" style="18" customWidth="1"/>
    <col min="2818" max="2818" width="11.42578125" style="18"/>
    <col min="2819" max="2819" width="17.85546875" style="18" customWidth="1"/>
    <col min="2820" max="2820" width="17.140625" style="18" customWidth="1"/>
    <col min="2821" max="2821" width="32.28515625" style="18" customWidth="1"/>
    <col min="2822" max="2822" width="22.42578125" style="18" customWidth="1"/>
    <col min="2823" max="2823" width="27.85546875" style="18" customWidth="1"/>
    <col min="2824" max="3072" width="11.42578125" style="18"/>
    <col min="3073" max="3073" width="6.42578125" style="18" customWidth="1"/>
    <col min="3074" max="3074" width="11.42578125" style="18"/>
    <col min="3075" max="3075" width="17.85546875" style="18" customWidth="1"/>
    <col min="3076" max="3076" width="17.140625" style="18" customWidth="1"/>
    <col min="3077" max="3077" width="32.28515625" style="18" customWidth="1"/>
    <col min="3078" max="3078" width="22.42578125" style="18" customWidth="1"/>
    <col min="3079" max="3079" width="27.85546875" style="18" customWidth="1"/>
    <col min="3080" max="3328" width="11.42578125" style="18"/>
    <col min="3329" max="3329" width="6.42578125" style="18" customWidth="1"/>
    <col min="3330" max="3330" width="11.42578125" style="18"/>
    <col min="3331" max="3331" width="17.85546875" style="18" customWidth="1"/>
    <col min="3332" max="3332" width="17.140625" style="18" customWidth="1"/>
    <col min="3333" max="3333" width="32.28515625" style="18" customWidth="1"/>
    <col min="3334" max="3334" width="22.42578125" style="18" customWidth="1"/>
    <col min="3335" max="3335" width="27.85546875" style="18" customWidth="1"/>
    <col min="3336" max="3584" width="11.42578125" style="18"/>
    <col min="3585" max="3585" width="6.42578125" style="18" customWidth="1"/>
    <col min="3586" max="3586" width="11.42578125" style="18"/>
    <col min="3587" max="3587" width="17.85546875" style="18" customWidth="1"/>
    <col min="3588" max="3588" width="17.140625" style="18" customWidth="1"/>
    <col min="3589" max="3589" width="32.28515625" style="18" customWidth="1"/>
    <col min="3590" max="3590" width="22.42578125" style="18" customWidth="1"/>
    <col min="3591" max="3591" width="27.85546875" style="18" customWidth="1"/>
    <col min="3592" max="3840" width="11.42578125" style="18"/>
    <col min="3841" max="3841" width="6.42578125" style="18" customWidth="1"/>
    <col min="3842" max="3842" width="11.42578125" style="18"/>
    <col min="3843" max="3843" width="17.85546875" style="18" customWidth="1"/>
    <col min="3844" max="3844" width="17.140625" style="18" customWidth="1"/>
    <col min="3845" max="3845" width="32.28515625" style="18" customWidth="1"/>
    <col min="3846" max="3846" width="22.42578125" style="18" customWidth="1"/>
    <col min="3847" max="3847" width="27.85546875" style="18" customWidth="1"/>
    <col min="3848" max="4096" width="11.42578125" style="18"/>
    <col min="4097" max="4097" width="6.42578125" style="18" customWidth="1"/>
    <col min="4098" max="4098" width="11.42578125" style="18"/>
    <col min="4099" max="4099" width="17.85546875" style="18" customWidth="1"/>
    <col min="4100" max="4100" width="17.140625" style="18" customWidth="1"/>
    <col min="4101" max="4101" width="32.28515625" style="18" customWidth="1"/>
    <col min="4102" max="4102" width="22.42578125" style="18" customWidth="1"/>
    <col min="4103" max="4103" width="27.85546875" style="18" customWidth="1"/>
    <col min="4104" max="4352" width="11.42578125" style="18"/>
    <col min="4353" max="4353" width="6.42578125" style="18" customWidth="1"/>
    <col min="4354" max="4354" width="11.42578125" style="18"/>
    <col min="4355" max="4355" width="17.85546875" style="18" customWidth="1"/>
    <col min="4356" max="4356" width="17.140625" style="18" customWidth="1"/>
    <col min="4357" max="4357" width="32.28515625" style="18" customWidth="1"/>
    <col min="4358" max="4358" width="22.42578125" style="18" customWidth="1"/>
    <col min="4359" max="4359" width="27.85546875" style="18" customWidth="1"/>
    <col min="4360" max="4608" width="11.42578125" style="18"/>
    <col min="4609" max="4609" width="6.42578125" style="18" customWidth="1"/>
    <col min="4610" max="4610" width="11.42578125" style="18"/>
    <col min="4611" max="4611" width="17.85546875" style="18" customWidth="1"/>
    <col min="4612" max="4612" width="17.140625" style="18" customWidth="1"/>
    <col min="4613" max="4613" width="32.28515625" style="18" customWidth="1"/>
    <col min="4614" max="4614" width="22.42578125" style="18" customWidth="1"/>
    <col min="4615" max="4615" width="27.85546875" style="18" customWidth="1"/>
    <col min="4616" max="4864" width="11.42578125" style="18"/>
    <col min="4865" max="4865" width="6.42578125" style="18" customWidth="1"/>
    <col min="4866" max="4866" width="11.42578125" style="18"/>
    <col min="4867" max="4867" width="17.85546875" style="18" customWidth="1"/>
    <col min="4868" max="4868" width="17.140625" style="18" customWidth="1"/>
    <col min="4869" max="4869" width="32.28515625" style="18" customWidth="1"/>
    <col min="4870" max="4870" width="22.42578125" style="18" customWidth="1"/>
    <col min="4871" max="4871" width="27.85546875" style="18" customWidth="1"/>
    <col min="4872" max="5120" width="11.42578125" style="18"/>
    <col min="5121" max="5121" width="6.42578125" style="18" customWidth="1"/>
    <col min="5122" max="5122" width="11.42578125" style="18"/>
    <col min="5123" max="5123" width="17.85546875" style="18" customWidth="1"/>
    <col min="5124" max="5124" width="17.140625" style="18" customWidth="1"/>
    <col min="5125" max="5125" width="32.28515625" style="18" customWidth="1"/>
    <col min="5126" max="5126" width="22.42578125" style="18" customWidth="1"/>
    <col min="5127" max="5127" width="27.85546875" style="18" customWidth="1"/>
    <col min="5128" max="5376" width="11.42578125" style="18"/>
    <col min="5377" max="5377" width="6.42578125" style="18" customWidth="1"/>
    <col min="5378" max="5378" width="11.42578125" style="18"/>
    <col min="5379" max="5379" width="17.85546875" style="18" customWidth="1"/>
    <col min="5380" max="5380" width="17.140625" style="18" customWidth="1"/>
    <col min="5381" max="5381" width="32.28515625" style="18" customWidth="1"/>
    <col min="5382" max="5382" width="22.42578125" style="18" customWidth="1"/>
    <col min="5383" max="5383" width="27.85546875" style="18" customWidth="1"/>
    <col min="5384" max="5632" width="11.42578125" style="18"/>
    <col min="5633" max="5633" width="6.42578125" style="18" customWidth="1"/>
    <col min="5634" max="5634" width="11.42578125" style="18"/>
    <col min="5635" max="5635" width="17.85546875" style="18" customWidth="1"/>
    <col min="5636" max="5636" width="17.140625" style="18" customWidth="1"/>
    <col min="5637" max="5637" width="32.28515625" style="18" customWidth="1"/>
    <col min="5638" max="5638" width="22.42578125" style="18" customWidth="1"/>
    <col min="5639" max="5639" width="27.85546875" style="18" customWidth="1"/>
    <col min="5640" max="5888" width="11.42578125" style="18"/>
    <col min="5889" max="5889" width="6.42578125" style="18" customWidth="1"/>
    <col min="5890" max="5890" width="11.42578125" style="18"/>
    <col min="5891" max="5891" width="17.85546875" style="18" customWidth="1"/>
    <col min="5892" max="5892" width="17.140625" style="18" customWidth="1"/>
    <col min="5893" max="5893" width="32.28515625" style="18" customWidth="1"/>
    <col min="5894" max="5894" width="22.42578125" style="18" customWidth="1"/>
    <col min="5895" max="5895" width="27.85546875" style="18" customWidth="1"/>
    <col min="5896" max="6144" width="11.42578125" style="18"/>
    <col min="6145" max="6145" width="6.42578125" style="18" customWidth="1"/>
    <col min="6146" max="6146" width="11.42578125" style="18"/>
    <col min="6147" max="6147" width="17.85546875" style="18" customWidth="1"/>
    <col min="6148" max="6148" width="17.140625" style="18" customWidth="1"/>
    <col min="6149" max="6149" width="32.28515625" style="18" customWidth="1"/>
    <col min="6150" max="6150" width="22.42578125" style="18" customWidth="1"/>
    <col min="6151" max="6151" width="27.85546875" style="18" customWidth="1"/>
    <col min="6152" max="6400" width="11.42578125" style="18"/>
    <col min="6401" max="6401" width="6.42578125" style="18" customWidth="1"/>
    <col min="6402" max="6402" width="11.42578125" style="18"/>
    <col min="6403" max="6403" width="17.85546875" style="18" customWidth="1"/>
    <col min="6404" max="6404" width="17.140625" style="18" customWidth="1"/>
    <col min="6405" max="6405" width="32.28515625" style="18" customWidth="1"/>
    <col min="6406" max="6406" width="22.42578125" style="18" customWidth="1"/>
    <col min="6407" max="6407" width="27.85546875" style="18" customWidth="1"/>
    <col min="6408" max="6656" width="11.42578125" style="18"/>
    <col min="6657" max="6657" width="6.42578125" style="18" customWidth="1"/>
    <col min="6658" max="6658" width="11.42578125" style="18"/>
    <col min="6659" max="6659" width="17.85546875" style="18" customWidth="1"/>
    <col min="6660" max="6660" width="17.140625" style="18" customWidth="1"/>
    <col min="6661" max="6661" width="32.28515625" style="18" customWidth="1"/>
    <col min="6662" max="6662" width="22.42578125" style="18" customWidth="1"/>
    <col min="6663" max="6663" width="27.85546875" style="18" customWidth="1"/>
    <col min="6664" max="6912" width="11.42578125" style="18"/>
    <col min="6913" max="6913" width="6.42578125" style="18" customWidth="1"/>
    <col min="6914" max="6914" width="11.42578125" style="18"/>
    <col min="6915" max="6915" width="17.85546875" style="18" customWidth="1"/>
    <col min="6916" max="6916" width="17.140625" style="18" customWidth="1"/>
    <col min="6917" max="6917" width="32.28515625" style="18" customWidth="1"/>
    <col min="6918" max="6918" width="22.42578125" style="18" customWidth="1"/>
    <col min="6919" max="6919" width="27.85546875" style="18" customWidth="1"/>
    <col min="6920" max="7168" width="11.42578125" style="18"/>
    <col min="7169" max="7169" width="6.42578125" style="18" customWidth="1"/>
    <col min="7170" max="7170" width="11.42578125" style="18"/>
    <col min="7171" max="7171" width="17.85546875" style="18" customWidth="1"/>
    <col min="7172" max="7172" width="17.140625" style="18" customWidth="1"/>
    <col min="7173" max="7173" width="32.28515625" style="18" customWidth="1"/>
    <col min="7174" max="7174" width="22.42578125" style="18" customWidth="1"/>
    <col min="7175" max="7175" width="27.85546875" style="18" customWidth="1"/>
    <col min="7176" max="7424" width="11.42578125" style="18"/>
    <col min="7425" max="7425" width="6.42578125" style="18" customWidth="1"/>
    <col min="7426" max="7426" width="11.42578125" style="18"/>
    <col min="7427" max="7427" width="17.85546875" style="18" customWidth="1"/>
    <col min="7428" max="7428" width="17.140625" style="18" customWidth="1"/>
    <col min="7429" max="7429" width="32.28515625" style="18" customWidth="1"/>
    <col min="7430" max="7430" width="22.42578125" style="18" customWidth="1"/>
    <col min="7431" max="7431" width="27.85546875" style="18" customWidth="1"/>
    <col min="7432" max="7680" width="11.42578125" style="18"/>
    <col min="7681" max="7681" width="6.42578125" style="18" customWidth="1"/>
    <col min="7682" max="7682" width="11.42578125" style="18"/>
    <col min="7683" max="7683" width="17.85546875" style="18" customWidth="1"/>
    <col min="7684" max="7684" width="17.140625" style="18" customWidth="1"/>
    <col min="7685" max="7685" width="32.28515625" style="18" customWidth="1"/>
    <col min="7686" max="7686" width="22.42578125" style="18" customWidth="1"/>
    <col min="7687" max="7687" width="27.85546875" style="18" customWidth="1"/>
    <col min="7688" max="7936" width="11.42578125" style="18"/>
    <col min="7937" max="7937" width="6.42578125" style="18" customWidth="1"/>
    <col min="7938" max="7938" width="11.42578125" style="18"/>
    <col min="7939" max="7939" width="17.85546875" style="18" customWidth="1"/>
    <col min="7940" max="7940" width="17.140625" style="18" customWidth="1"/>
    <col min="7941" max="7941" width="32.28515625" style="18" customWidth="1"/>
    <col min="7942" max="7942" width="22.42578125" style="18" customWidth="1"/>
    <col min="7943" max="7943" width="27.85546875" style="18" customWidth="1"/>
    <col min="7944" max="8192" width="11.42578125" style="18"/>
    <col min="8193" max="8193" width="6.42578125" style="18" customWidth="1"/>
    <col min="8194" max="8194" width="11.42578125" style="18"/>
    <col min="8195" max="8195" width="17.85546875" style="18" customWidth="1"/>
    <col min="8196" max="8196" width="17.140625" style="18" customWidth="1"/>
    <col min="8197" max="8197" width="32.28515625" style="18" customWidth="1"/>
    <col min="8198" max="8198" width="22.42578125" style="18" customWidth="1"/>
    <col min="8199" max="8199" width="27.85546875" style="18" customWidth="1"/>
    <col min="8200" max="8448" width="11.42578125" style="18"/>
    <col min="8449" max="8449" width="6.42578125" style="18" customWidth="1"/>
    <col min="8450" max="8450" width="11.42578125" style="18"/>
    <col min="8451" max="8451" width="17.85546875" style="18" customWidth="1"/>
    <col min="8452" max="8452" width="17.140625" style="18" customWidth="1"/>
    <col min="8453" max="8453" width="32.28515625" style="18" customWidth="1"/>
    <col min="8454" max="8454" width="22.42578125" style="18" customWidth="1"/>
    <col min="8455" max="8455" width="27.85546875" style="18" customWidth="1"/>
    <col min="8456" max="8704" width="11.42578125" style="18"/>
    <col min="8705" max="8705" width="6.42578125" style="18" customWidth="1"/>
    <col min="8706" max="8706" width="11.42578125" style="18"/>
    <col min="8707" max="8707" width="17.85546875" style="18" customWidth="1"/>
    <col min="8708" max="8708" width="17.140625" style="18" customWidth="1"/>
    <col min="8709" max="8709" width="32.28515625" style="18" customWidth="1"/>
    <col min="8710" max="8710" width="22.42578125" style="18" customWidth="1"/>
    <col min="8711" max="8711" width="27.85546875" style="18" customWidth="1"/>
    <col min="8712" max="8960" width="11.42578125" style="18"/>
    <col min="8961" max="8961" width="6.42578125" style="18" customWidth="1"/>
    <col min="8962" max="8962" width="11.42578125" style="18"/>
    <col min="8963" max="8963" width="17.85546875" style="18" customWidth="1"/>
    <col min="8964" max="8964" width="17.140625" style="18" customWidth="1"/>
    <col min="8965" max="8965" width="32.28515625" style="18" customWidth="1"/>
    <col min="8966" max="8966" width="22.42578125" style="18" customWidth="1"/>
    <col min="8967" max="8967" width="27.85546875" style="18" customWidth="1"/>
    <col min="8968" max="9216" width="11.42578125" style="18"/>
    <col min="9217" max="9217" width="6.42578125" style="18" customWidth="1"/>
    <col min="9218" max="9218" width="11.42578125" style="18"/>
    <col min="9219" max="9219" width="17.85546875" style="18" customWidth="1"/>
    <col min="9220" max="9220" width="17.140625" style="18" customWidth="1"/>
    <col min="9221" max="9221" width="32.28515625" style="18" customWidth="1"/>
    <col min="9222" max="9222" width="22.42578125" style="18" customWidth="1"/>
    <col min="9223" max="9223" width="27.85546875" style="18" customWidth="1"/>
    <col min="9224" max="9472" width="11.42578125" style="18"/>
    <col min="9473" max="9473" width="6.42578125" style="18" customWidth="1"/>
    <col min="9474" max="9474" width="11.42578125" style="18"/>
    <col min="9475" max="9475" width="17.85546875" style="18" customWidth="1"/>
    <col min="9476" max="9476" width="17.140625" style="18" customWidth="1"/>
    <col min="9477" max="9477" width="32.28515625" style="18" customWidth="1"/>
    <col min="9478" max="9478" width="22.42578125" style="18" customWidth="1"/>
    <col min="9479" max="9479" width="27.85546875" style="18" customWidth="1"/>
    <col min="9480" max="9728" width="11.42578125" style="18"/>
    <col min="9729" max="9729" width="6.42578125" style="18" customWidth="1"/>
    <col min="9730" max="9730" width="11.42578125" style="18"/>
    <col min="9731" max="9731" width="17.85546875" style="18" customWidth="1"/>
    <col min="9732" max="9732" width="17.140625" style="18" customWidth="1"/>
    <col min="9733" max="9733" width="32.28515625" style="18" customWidth="1"/>
    <col min="9734" max="9734" width="22.42578125" style="18" customWidth="1"/>
    <col min="9735" max="9735" width="27.85546875" style="18" customWidth="1"/>
    <col min="9736" max="9984" width="11.42578125" style="18"/>
    <col min="9985" max="9985" width="6.42578125" style="18" customWidth="1"/>
    <col min="9986" max="9986" width="11.42578125" style="18"/>
    <col min="9987" max="9987" width="17.85546875" style="18" customWidth="1"/>
    <col min="9988" max="9988" width="17.140625" style="18" customWidth="1"/>
    <col min="9989" max="9989" width="32.28515625" style="18" customWidth="1"/>
    <col min="9990" max="9990" width="22.42578125" style="18" customWidth="1"/>
    <col min="9991" max="9991" width="27.85546875" style="18" customWidth="1"/>
    <col min="9992" max="10240" width="11.42578125" style="18"/>
    <col min="10241" max="10241" width="6.42578125" style="18" customWidth="1"/>
    <col min="10242" max="10242" width="11.42578125" style="18"/>
    <col min="10243" max="10243" width="17.85546875" style="18" customWidth="1"/>
    <col min="10244" max="10244" width="17.140625" style="18" customWidth="1"/>
    <col min="10245" max="10245" width="32.28515625" style="18" customWidth="1"/>
    <col min="10246" max="10246" width="22.42578125" style="18" customWidth="1"/>
    <col min="10247" max="10247" width="27.85546875" style="18" customWidth="1"/>
    <col min="10248" max="10496" width="11.42578125" style="18"/>
    <col min="10497" max="10497" width="6.42578125" style="18" customWidth="1"/>
    <col min="10498" max="10498" width="11.42578125" style="18"/>
    <col min="10499" max="10499" width="17.85546875" style="18" customWidth="1"/>
    <col min="10500" max="10500" width="17.140625" style="18" customWidth="1"/>
    <col min="10501" max="10501" width="32.28515625" style="18" customWidth="1"/>
    <col min="10502" max="10502" width="22.42578125" style="18" customWidth="1"/>
    <col min="10503" max="10503" width="27.85546875" style="18" customWidth="1"/>
    <col min="10504" max="10752" width="11.42578125" style="18"/>
    <col min="10753" max="10753" width="6.42578125" style="18" customWidth="1"/>
    <col min="10754" max="10754" width="11.42578125" style="18"/>
    <col min="10755" max="10755" width="17.85546875" style="18" customWidth="1"/>
    <col min="10756" max="10756" width="17.140625" style="18" customWidth="1"/>
    <col min="10757" max="10757" width="32.28515625" style="18" customWidth="1"/>
    <col min="10758" max="10758" width="22.42578125" style="18" customWidth="1"/>
    <col min="10759" max="10759" width="27.85546875" style="18" customWidth="1"/>
    <col min="10760" max="11008" width="11.42578125" style="18"/>
    <col min="11009" max="11009" width="6.42578125" style="18" customWidth="1"/>
    <col min="11010" max="11010" width="11.42578125" style="18"/>
    <col min="11011" max="11011" width="17.85546875" style="18" customWidth="1"/>
    <col min="11012" max="11012" width="17.140625" style="18" customWidth="1"/>
    <col min="11013" max="11013" width="32.28515625" style="18" customWidth="1"/>
    <col min="11014" max="11014" width="22.42578125" style="18" customWidth="1"/>
    <col min="11015" max="11015" width="27.85546875" style="18" customWidth="1"/>
    <col min="11016" max="11264" width="11.42578125" style="18"/>
    <col min="11265" max="11265" width="6.42578125" style="18" customWidth="1"/>
    <col min="11266" max="11266" width="11.42578125" style="18"/>
    <col min="11267" max="11267" width="17.85546875" style="18" customWidth="1"/>
    <col min="11268" max="11268" width="17.140625" style="18" customWidth="1"/>
    <col min="11269" max="11269" width="32.28515625" style="18" customWidth="1"/>
    <col min="11270" max="11270" width="22.42578125" style="18" customWidth="1"/>
    <col min="11271" max="11271" width="27.85546875" style="18" customWidth="1"/>
    <col min="11272" max="11520" width="11.42578125" style="18"/>
    <col min="11521" max="11521" width="6.42578125" style="18" customWidth="1"/>
    <col min="11522" max="11522" width="11.42578125" style="18"/>
    <col min="11523" max="11523" width="17.85546875" style="18" customWidth="1"/>
    <col min="11524" max="11524" width="17.140625" style="18" customWidth="1"/>
    <col min="11525" max="11525" width="32.28515625" style="18" customWidth="1"/>
    <col min="11526" max="11526" width="22.42578125" style="18" customWidth="1"/>
    <col min="11527" max="11527" width="27.85546875" style="18" customWidth="1"/>
    <col min="11528" max="11776" width="11.42578125" style="18"/>
    <col min="11777" max="11777" width="6.42578125" style="18" customWidth="1"/>
    <col min="11778" max="11778" width="11.42578125" style="18"/>
    <col min="11779" max="11779" width="17.85546875" style="18" customWidth="1"/>
    <col min="11780" max="11780" width="17.140625" style="18" customWidth="1"/>
    <col min="11781" max="11781" width="32.28515625" style="18" customWidth="1"/>
    <col min="11782" max="11782" width="22.42578125" style="18" customWidth="1"/>
    <col min="11783" max="11783" width="27.85546875" style="18" customWidth="1"/>
    <col min="11784" max="12032" width="11.42578125" style="18"/>
    <col min="12033" max="12033" width="6.42578125" style="18" customWidth="1"/>
    <col min="12034" max="12034" width="11.42578125" style="18"/>
    <col min="12035" max="12035" width="17.85546875" style="18" customWidth="1"/>
    <col min="12036" max="12036" width="17.140625" style="18" customWidth="1"/>
    <col min="12037" max="12037" width="32.28515625" style="18" customWidth="1"/>
    <col min="12038" max="12038" width="22.42578125" style="18" customWidth="1"/>
    <col min="12039" max="12039" width="27.85546875" style="18" customWidth="1"/>
    <col min="12040" max="12288" width="11.42578125" style="18"/>
    <col min="12289" max="12289" width="6.42578125" style="18" customWidth="1"/>
    <col min="12290" max="12290" width="11.42578125" style="18"/>
    <col min="12291" max="12291" width="17.85546875" style="18" customWidth="1"/>
    <col min="12292" max="12292" width="17.140625" style="18" customWidth="1"/>
    <col min="12293" max="12293" width="32.28515625" style="18" customWidth="1"/>
    <col min="12294" max="12294" width="22.42578125" style="18" customWidth="1"/>
    <col min="12295" max="12295" width="27.85546875" style="18" customWidth="1"/>
    <col min="12296" max="12544" width="11.42578125" style="18"/>
    <col min="12545" max="12545" width="6.42578125" style="18" customWidth="1"/>
    <col min="12546" max="12546" width="11.42578125" style="18"/>
    <col min="12547" max="12547" width="17.85546875" style="18" customWidth="1"/>
    <col min="12548" max="12548" width="17.140625" style="18" customWidth="1"/>
    <col min="12549" max="12549" width="32.28515625" style="18" customWidth="1"/>
    <col min="12550" max="12550" width="22.42578125" style="18" customWidth="1"/>
    <col min="12551" max="12551" width="27.85546875" style="18" customWidth="1"/>
    <col min="12552" max="12800" width="11.42578125" style="18"/>
    <col min="12801" max="12801" width="6.42578125" style="18" customWidth="1"/>
    <col min="12802" max="12802" width="11.42578125" style="18"/>
    <col min="12803" max="12803" width="17.85546875" style="18" customWidth="1"/>
    <col min="12804" max="12804" width="17.140625" style="18" customWidth="1"/>
    <col min="12805" max="12805" width="32.28515625" style="18" customWidth="1"/>
    <col min="12806" max="12806" width="22.42578125" style="18" customWidth="1"/>
    <col min="12807" max="12807" width="27.85546875" style="18" customWidth="1"/>
    <col min="12808" max="13056" width="11.42578125" style="18"/>
    <col min="13057" max="13057" width="6.42578125" style="18" customWidth="1"/>
    <col min="13058" max="13058" width="11.42578125" style="18"/>
    <col min="13059" max="13059" width="17.85546875" style="18" customWidth="1"/>
    <col min="13060" max="13060" width="17.140625" style="18" customWidth="1"/>
    <col min="13061" max="13061" width="32.28515625" style="18" customWidth="1"/>
    <col min="13062" max="13062" width="22.42578125" style="18" customWidth="1"/>
    <col min="13063" max="13063" width="27.85546875" style="18" customWidth="1"/>
    <col min="13064" max="13312" width="11.42578125" style="18"/>
    <col min="13313" max="13313" width="6.42578125" style="18" customWidth="1"/>
    <col min="13314" max="13314" width="11.42578125" style="18"/>
    <col min="13315" max="13315" width="17.85546875" style="18" customWidth="1"/>
    <col min="13316" max="13316" width="17.140625" style="18" customWidth="1"/>
    <col min="13317" max="13317" width="32.28515625" style="18" customWidth="1"/>
    <col min="13318" max="13318" width="22.42578125" style="18" customWidth="1"/>
    <col min="13319" max="13319" width="27.85546875" style="18" customWidth="1"/>
    <col min="13320" max="13568" width="11.42578125" style="18"/>
    <col min="13569" max="13569" width="6.42578125" style="18" customWidth="1"/>
    <col min="13570" max="13570" width="11.42578125" style="18"/>
    <col min="13571" max="13571" width="17.85546875" style="18" customWidth="1"/>
    <col min="13572" max="13572" width="17.140625" style="18" customWidth="1"/>
    <col min="13573" max="13573" width="32.28515625" style="18" customWidth="1"/>
    <col min="13574" max="13574" width="22.42578125" style="18" customWidth="1"/>
    <col min="13575" max="13575" width="27.85546875" style="18" customWidth="1"/>
    <col min="13576" max="13824" width="11.42578125" style="18"/>
    <col min="13825" max="13825" width="6.42578125" style="18" customWidth="1"/>
    <col min="13826" max="13826" width="11.42578125" style="18"/>
    <col min="13827" max="13827" width="17.85546875" style="18" customWidth="1"/>
    <col min="13828" max="13828" width="17.140625" style="18" customWidth="1"/>
    <col min="13829" max="13829" width="32.28515625" style="18" customWidth="1"/>
    <col min="13830" max="13830" width="22.42578125" style="18" customWidth="1"/>
    <col min="13831" max="13831" width="27.85546875" style="18" customWidth="1"/>
    <col min="13832" max="14080" width="11.42578125" style="18"/>
    <col min="14081" max="14081" width="6.42578125" style="18" customWidth="1"/>
    <col min="14082" max="14082" width="11.42578125" style="18"/>
    <col min="14083" max="14083" width="17.85546875" style="18" customWidth="1"/>
    <col min="14084" max="14084" width="17.140625" style="18" customWidth="1"/>
    <col min="14085" max="14085" width="32.28515625" style="18" customWidth="1"/>
    <col min="14086" max="14086" width="22.42578125" style="18" customWidth="1"/>
    <col min="14087" max="14087" width="27.85546875" style="18" customWidth="1"/>
    <col min="14088" max="14336" width="11.42578125" style="18"/>
    <col min="14337" max="14337" width="6.42578125" style="18" customWidth="1"/>
    <col min="14338" max="14338" width="11.42578125" style="18"/>
    <col min="14339" max="14339" width="17.85546875" style="18" customWidth="1"/>
    <col min="14340" max="14340" width="17.140625" style="18" customWidth="1"/>
    <col min="14341" max="14341" width="32.28515625" style="18" customWidth="1"/>
    <col min="14342" max="14342" width="22.42578125" style="18" customWidth="1"/>
    <col min="14343" max="14343" width="27.85546875" style="18" customWidth="1"/>
    <col min="14344" max="14592" width="11.42578125" style="18"/>
    <col min="14593" max="14593" width="6.42578125" style="18" customWidth="1"/>
    <col min="14594" max="14594" width="11.42578125" style="18"/>
    <col min="14595" max="14595" width="17.85546875" style="18" customWidth="1"/>
    <col min="14596" max="14596" width="17.140625" style="18" customWidth="1"/>
    <col min="14597" max="14597" width="32.28515625" style="18" customWidth="1"/>
    <col min="14598" max="14598" width="22.42578125" style="18" customWidth="1"/>
    <col min="14599" max="14599" width="27.85546875" style="18" customWidth="1"/>
    <col min="14600" max="14848" width="11.42578125" style="18"/>
    <col min="14849" max="14849" width="6.42578125" style="18" customWidth="1"/>
    <col min="14850" max="14850" width="11.42578125" style="18"/>
    <col min="14851" max="14851" width="17.85546875" style="18" customWidth="1"/>
    <col min="14852" max="14852" width="17.140625" style="18" customWidth="1"/>
    <col min="14853" max="14853" width="32.28515625" style="18" customWidth="1"/>
    <col min="14854" max="14854" width="22.42578125" style="18" customWidth="1"/>
    <col min="14855" max="14855" width="27.85546875" style="18" customWidth="1"/>
    <col min="14856" max="15104" width="11.42578125" style="18"/>
    <col min="15105" max="15105" width="6.42578125" style="18" customWidth="1"/>
    <col min="15106" max="15106" width="11.42578125" style="18"/>
    <col min="15107" max="15107" width="17.85546875" style="18" customWidth="1"/>
    <col min="15108" max="15108" width="17.140625" style="18" customWidth="1"/>
    <col min="15109" max="15109" width="32.28515625" style="18" customWidth="1"/>
    <col min="15110" max="15110" width="22.42578125" style="18" customWidth="1"/>
    <col min="15111" max="15111" width="27.85546875" style="18" customWidth="1"/>
    <col min="15112" max="15360" width="11.42578125" style="18"/>
    <col min="15361" max="15361" width="6.42578125" style="18" customWidth="1"/>
    <col min="15362" max="15362" width="11.42578125" style="18"/>
    <col min="15363" max="15363" width="17.85546875" style="18" customWidth="1"/>
    <col min="15364" max="15364" width="17.140625" style="18" customWidth="1"/>
    <col min="15365" max="15365" width="32.28515625" style="18" customWidth="1"/>
    <col min="15366" max="15366" width="22.42578125" style="18" customWidth="1"/>
    <col min="15367" max="15367" width="27.85546875" style="18" customWidth="1"/>
    <col min="15368" max="15616" width="11.42578125" style="18"/>
    <col min="15617" max="15617" width="6.42578125" style="18" customWidth="1"/>
    <col min="15618" max="15618" width="11.42578125" style="18"/>
    <col min="15619" max="15619" width="17.85546875" style="18" customWidth="1"/>
    <col min="15620" max="15620" width="17.140625" style="18" customWidth="1"/>
    <col min="15621" max="15621" width="32.28515625" style="18" customWidth="1"/>
    <col min="15622" max="15622" width="22.42578125" style="18" customWidth="1"/>
    <col min="15623" max="15623" width="27.85546875" style="18" customWidth="1"/>
    <col min="15624" max="15872" width="11.42578125" style="18"/>
    <col min="15873" max="15873" width="6.42578125" style="18" customWidth="1"/>
    <col min="15874" max="15874" width="11.42578125" style="18"/>
    <col min="15875" max="15875" width="17.85546875" style="18" customWidth="1"/>
    <col min="15876" max="15876" width="17.140625" style="18" customWidth="1"/>
    <col min="15877" max="15877" width="32.28515625" style="18" customWidth="1"/>
    <col min="15878" max="15878" width="22.42578125" style="18" customWidth="1"/>
    <col min="15879" max="15879" width="27.85546875" style="18" customWidth="1"/>
    <col min="15880" max="16128" width="11.42578125" style="18"/>
    <col min="16129" max="16129" width="6.42578125" style="18" customWidth="1"/>
    <col min="16130" max="16130" width="11.42578125" style="18"/>
    <col min="16131" max="16131" width="17.85546875" style="18" customWidth="1"/>
    <col min="16132" max="16132" width="17.140625" style="18" customWidth="1"/>
    <col min="16133" max="16133" width="32.28515625" style="18" customWidth="1"/>
    <col min="16134" max="16134" width="22.42578125" style="18" customWidth="1"/>
    <col min="16135" max="16135" width="27.85546875" style="18" customWidth="1"/>
    <col min="16136" max="16384" width="11.42578125" style="18"/>
  </cols>
  <sheetData>
    <row r="2" spans="2:10" ht="24.95" customHeight="1" x14ac:dyDescent="0.25">
      <c r="B2" s="201" t="s">
        <v>48</v>
      </c>
      <c r="C2" s="202"/>
      <c r="D2" s="202"/>
      <c r="E2" s="202"/>
      <c r="F2" s="202"/>
      <c r="G2" s="202"/>
      <c r="H2" s="202"/>
      <c r="I2" s="202"/>
      <c r="J2" s="203"/>
    </row>
    <row r="3" spans="2:10" ht="29.25" customHeight="1" x14ac:dyDescent="0.25">
      <c r="B3" s="204" t="s">
        <v>8</v>
      </c>
      <c r="C3" s="204" t="s">
        <v>19</v>
      </c>
      <c r="D3" s="204" t="s">
        <v>44</v>
      </c>
      <c r="E3" s="204" t="s">
        <v>45</v>
      </c>
      <c r="F3" s="204" t="s">
        <v>46</v>
      </c>
      <c r="G3" s="204" t="s">
        <v>47</v>
      </c>
      <c r="H3" s="204" t="s">
        <v>9</v>
      </c>
      <c r="I3" s="204"/>
      <c r="J3" s="204"/>
    </row>
    <row r="4" spans="2:10" ht="62.25" customHeight="1" x14ac:dyDescent="0.25">
      <c r="B4" s="204"/>
      <c r="C4" s="204"/>
      <c r="D4" s="204"/>
      <c r="E4" s="204"/>
      <c r="F4" s="204"/>
      <c r="G4" s="204"/>
      <c r="H4" s="19" t="s">
        <v>10</v>
      </c>
      <c r="I4" s="20" t="s">
        <v>11</v>
      </c>
      <c r="J4" s="21" t="s">
        <v>302</v>
      </c>
    </row>
    <row r="5" spans="2:10" ht="45" customHeight="1" x14ac:dyDescent="0.25">
      <c r="B5" s="40">
        <v>0</v>
      </c>
      <c r="C5" s="205" t="s">
        <v>49</v>
      </c>
      <c r="D5" s="40"/>
      <c r="E5" s="40" t="s">
        <v>50</v>
      </c>
      <c r="F5" s="39" t="s">
        <v>312</v>
      </c>
      <c r="G5" s="40" t="s">
        <v>51</v>
      </c>
      <c r="H5" s="205" t="s">
        <v>12</v>
      </c>
      <c r="I5" s="205" t="s">
        <v>13</v>
      </c>
      <c r="J5" s="205" t="s">
        <v>14</v>
      </c>
    </row>
    <row r="6" spans="2:10" ht="45" customHeight="1" x14ac:dyDescent="0.25">
      <c r="B6" s="22">
        <v>3</v>
      </c>
      <c r="C6" s="205"/>
      <c r="D6" s="22" t="s">
        <v>311</v>
      </c>
      <c r="E6" s="33" t="s">
        <v>52</v>
      </c>
      <c r="F6" s="205" t="s">
        <v>313</v>
      </c>
      <c r="G6" s="22" t="s">
        <v>53</v>
      </c>
      <c r="H6" s="205"/>
      <c r="I6" s="205"/>
      <c r="J6" s="205"/>
    </row>
    <row r="7" spans="2:10" ht="45" customHeight="1" x14ac:dyDescent="0.25">
      <c r="B7" s="22">
        <v>5</v>
      </c>
      <c r="C7" s="205"/>
      <c r="D7" s="22" t="s">
        <v>16</v>
      </c>
      <c r="E7" s="33" t="s">
        <v>54</v>
      </c>
      <c r="F7" s="205"/>
      <c r="G7" s="22" t="s">
        <v>55</v>
      </c>
      <c r="H7" s="205"/>
      <c r="I7" s="205"/>
      <c r="J7" s="205"/>
    </row>
    <row r="8" spans="2:10" ht="15.75" customHeight="1" x14ac:dyDescent="0.25">
      <c r="B8" s="206"/>
      <c r="C8" s="206"/>
      <c r="D8" s="206"/>
      <c r="E8" s="206"/>
      <c r="F8" s="206"/>
    </row>
    <row r="10" spans="2:10" x14ac:dyDescent="0.25">
      <c r="C10" s="23"/>
    </row>
  </sheetData>
  <sheetProtection algorithmName="SHA-512" hashValue="ZQSHltt803VeqhR3hJxRFvVEIoNqtuxmntz7fifjtA4YLe9JiUjh/ETBFPLJDOwBc6ei91xhXTXzai5FnLAvGA==" saltValue="OByHM0ylDm1jKYJJfH2YYw==" spinCount="100000" sheet="1" formatCells="0" formatColumns="0" formatRows="0" insertColumns="0" insertRows="0" insertHyperlinks="0" deleteColumns="0" deleteRows="0" sort="0" autoFilter="0" pivotTables="0"/>
  <mergeCells count="14">
    <mergeCell ref="C5:C7"/>
    <mergeCell ref="H5:H7"/>
    <mergeCell ref="I5:I7"/>
    <mergeCell ref="J5:J7"/>
    <mergeCell ref="B8:F8"/>
    <mergeCell ref="F6:F7"/>
    <mergeCell ref="B2:J2"/>
    <mergeCell ref="B3:B4"/>
    <mergeCell ref="C3:C4"/>
    <mergeCell ref="D3:D4"/>
    <mergeCell ref="E3:E4"/>
    <mergeCell ref="F3:F4"/>
    <mergeCell ref="G3:G4"/>
    <mergeCell ref="H3:J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P38"/>
  <sheetViews>
    <sheetView zoomScale="55" zoomScaleNormal="55" workbookViewId="0">
      <pane xSplit="2" ySplit="8" topLeftCell="C9" activePane="bottomRight" state="frozen"/>
      <selection activeCell="AS8" sqref="AS8"/>
      <selection pane="topRight" activeCell="AS8" sqref="AS8"/>
      <selection pane="bottomLeft" activeCell="AS8" sqref="AS8"/>
      <selection pane="bottomRight" activeCell="B9" sqref="B9"/>
    </sheetView>
  </sheetViews>
  <sheetFormatPr baseColWidth="10" defaultRowHeight="12.75" x14ac:dyDescent="0.25"/>
  <cols>
    <col min="1" max="1" width="2.28515625" style="2" customWidth="1"/>
    <col min="2" max="2" width="57.7109375" style="2" customWidth="1"/>
    <col min="3" max="3" width="13.5703125" style="2" customWidth="1"/>
    <col min="4" max="4" width="21.28515625" style="2" customWidth="1"/>
    <col min="5" max="5" width="11.7109375" style="2" customWidth="1"/>
    <col min="6" max="6" width="9.7109375" style="2" customWidth="1"/>
    <col min="7" max="8" width="17.85546875" style="2" hidden="1" customWidth="1"/>
    <col min="9" max="9" width="13.7109375" style="2" customWidth="1"/>
    <col min="10" max="10" width="12.7109375" style="2" customWidth="1"/>
    <col min="11" max="12" width="10.7109375" style="2" customWidth="1"/>
    <col min="13" max="14" width="11.7109375" style="2" customWidth="1"/>
    <col min="15" max="16" width="11.7109375" style="2" hidden="1" customWidth="1"/>
    <col min="17" max="20" width="11.7109375" style="1" customWidth="1"/>
    <col min="21" max="21" width="12.140625" style="12" customWidth="1"/>
    <col min="22" max="23" width="10.7109375" style="13" customWidth="1"/>
    <col min="24" max="29" width="11.7109375" style="12" customWidth="1"/>
    <col min="30" max="31" width="12.7109375" style="12" customWidth="1"/>
    <col min="32" max="35" width="10.7109375" style="12" customWidth="1"/>
    <col min="36" max="40" width="15.7109375" style="13" customWidth="1"/>
    <col min="41" max="41" width="9" style="12" customWidth="1"/>
    <col min="42" max="42" width="6.28515625" style="12" customWidth="1"/>
    <col min="43" max="43" width="15.28515625" style="12" customWidth="1"/>
    <col min="44" max="44" width="21" style="12" customWidth="1"/>
    <col min="45" max="45" width="20.140625" style="12" customWidth="1"/>
    <col min="46" max="46" width="89.5703125" style="14" customWidth="1"/>
    <col min="47" max="62" width="11.7109375" style="13" customWidth="1"/>
    <col min="63" max="68" width="7.7109375" style="13" customWidth="1"/>
    <col min="69" max="16384" width="11.42578125" style="2"/>
  </cols>
  <sheetData>
    <row r="1" spans="2:68" x14ac:dyDescent="0.25">
      <c r="U1" s="1"/>
      <c r="V1" s="1"/>
      <c r="W1" s="1"/>
      <c r="X1" s="13"/>
      <c r="Y1" s="13"/>
      <c r="Z1" s="13"/>
      <c r="AA1" s="13"/>
      <c r="AB1" s="13"/>
      <c r="AC1" s="13"/>
      <c r="AD1" s="13"/>
      <c r="AE1" s="13"/>
      <c r="AF1" s="13"/>
      <c r="AG1" s="13"/>
      <c r="AH1" s="13"/>
      <c r="AI1" s="13"/>
      <c r="AT1" s="14">
        <f>100/10000*1.6*60*24*365</f>
        <v>8409.6</v>
      </c>
    </row>
    <row r="2" spans="2:68" ht="30" customHeight="1" x14ac:dyDescent="0.25">
      <c r="B2" s="221" t="s">
        <v>57</v>
      </c>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1"/>
      <c r="BL2" s="221"/>
      <c r="BM2" s="221"/>
      <c r="BN2" s="221"/>
      <c r="BO2" s="221"/>
      <c r="BP2" s="221"/>
    </row>
    <row r="3" spans="2:68" ht="30" customHeight="1" x14ac:dyDescent="0.25">
      <c r="B3" s="221" t="s">
        <v>58</v>
      </c>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row>
    <row r="4" spans="2:68" ht="30" customHeight="1" x14ac:dyDescent="0.25">
      <c r="B4" s="221" t="s">
        <v>18</v>
      </c>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c r="BG4" s="221"/>
      <c r="BH4" s="221"/>
      <c r="BI4" s="221"/>
      <c r="BJ4" s="221"/>
      <c r="BK4" s="221"/>
      <c r="BL4" s="221"/>
      <c r="BM4" s="221"/>
      <c r="BN4" s="221"/>
      <c r="BO4" s="221"/>
      <c r="BP4" s="221"/>
    </row>
    <row r="5" spans="2:68" ht="30" customHeight="1" x14ac:dyDescent="0.25">
      <c r="B5" s="221" t="s">
        <v>203</v>
      </c>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row>
    <row r="6" spans="2:68" ht="54.95" customHeight="1" x14ac:dyDescent="0.25">
      <c r="B6" s="237" t="s">
        <v>2</v>
      </c>
      <c r="C6" s="227" t="s">
        <v>17</v>
      </c>
      <c r="D6" s="237" t="s">
        <v>3</v>
      </c>
      <c r="E6" s="237" t="s">
        <v>4</v>
      </c>
      <c r="F6" s="237" t="s">
        <v>15</v>
      </c>
      <c r="G6" s="227" t="s">
        <v>5</v>
      </c>
      <c r="H6" s="227" t="s">
        <v>6</v>
      </c>
      <c r="I6" s="42"/>
      <c r="J6" s="42"/>
      <c r="K6" s="42"/>
      <c r="L6" s="42"/>
      <c r="M6" s="237" t="s">
        <v>59</v>
      </c>
      <c r="N6" s="237"/>
      <c r="O6" s="225" t="s">
        <v>32</v>
      </c>
      <c r="P6" s="226"/>
      <c r="Q6" s="237" t="s">
        <v>60</v>
      </c>
      <c r="R6" s="237"/>
      <c r="S6" s="237"/>
      <c r="T6" s="237"/>
      <c r="U6" s="230" t="s">
        <v>28</v>
      </c>
      <c r="V6" s="233" t="s">
        <v>27</v>
      </c>
      <c r="W6" s="234"/>
      <c r="X6" s="235" t="s">
        <v>26</v>
      </c>
      <c r="Y6" s="245"/>
      <c r="Z6" s="245"/>
      <c r="AA6" s="245"/>
      <c r="AB6" s="245"/>
      <c r="AC6" s="245"/>
      <c r="AD6" s="245"/>
      <c r="AE6" s="245"/>
      <c r="AF6" s="245"/>
      <c r="AG6" s="245"/>
      <c r="AH6" s="245"/>
      <c r="AI6" s="236"/>
      <c r="AJ6" s="246" t="s">
        <v>25</v>
      </c>
      <c r="AK6" s="247"/>
      <c r="AL6" s="247"/>
      <c r="AM6" s="247"/>
      <c r="AN6" s="248"/>
      <c r="AO6" s="222" t="s">
        <v>31</v>
      </c>
      <c r="AP6" s="223"/>
      <c r="AQ6" s="223"/>
      <c r="AR6" s="223"/>
      <c r="AS6" s="223"/>
      <c r="AT6" s="224"/>
      <c r="AU6" s="241" t="s">
        <v>29</v>
      </c>
      <c r="AV6" s="241"/>
      <c r="AW6" s="241" t="s">
        <v>239</v>
      </c>
      <c r="AX6" s="241"/>
      <c r="AY6" s="241" t="s">
        <v>240</v>
      </c>
      <c r="AZ6" s="241"/>
      <c r="BA6" s="241"/>
      <c r="BB6" s="241"/>
      <c r="BC6" s="241"/>
      <c r="BD6" s="241"/>
      <c r="BE6" s="241"/>
      <c r="BF6" s="241"/>
      <c r="BG6" s="241"/>
      <c r="BH6" s="241"/>
      <c r="BI6" s="241"/>
      <c r="BJ6" s="241"/>
      <c r="BK6" s="240" t="s">
        <v>42</v>
      </c>
      <c r="BL6" s="240"/>
      <c r="BM6" s="240"/>
      <c r="BN6" s="240"/>
      <c r="BO6" s="240"/>
      <c r="BP6" s="240"/>
    </row>
    <row r="7" spans="2:68" ht="54.95" customHeight="1" x14ac:dyDescent="0.25">
      <c r="B7" s="237"/>
      <c r="C7" s="228"/>
      <c r="D7" s="237"/>
      <c r="E7" s="237"/>
      <c r="F7" s="237"/>
      <c r="G7" s="228"/>
      <c r="H7" s="228"/>
      <c r="I7" s="43" t="s">
        <v>72</v>
      </c>
      <c r="J7" s="43" t="s">
        <v>33</v>
      </c>
      <c r="K7" s="43" t="s">
        <v>34</v>
      </c>
      <c r="L7" s="43" t="s">
        <v>35</v>
      </c>
      <c r="M7" s="43" t="s">
        <v>34</v>
      </c>
      <c r="N7" s="43" t="s">
        <v>35</v>
      </c>
      <c r="O7" s="43" t="s">
        <v>36</v>
      </c>
      <c r="P7" s="43" t="s">
        <v>37</v>
      </c>
      <c r="Q7" s="237" t="s">
        <v>38</v>
      </c>
      <c r="R7" s="237"/>
      <c r="S7" s="237" t="s">
        <v>39</v>
      </c>
      <c r="T7" s="237"/>
      <c r="U7" s="231"/>
      <c r="V7" s="235"/>
      <c r="W7" s="236"/>
      <c r="X7" s="242" t="s">
        <v>40</v>
      </c>
      <c r="Y7" s="243"/>
      <c r="Z7" s="243"/>
      <c r="AA7" s="243"/>
      <c r="AB7" s="243"/>
      <c r="AC7" s="244"/>
      <c r="AD7" s="242" t="s">
        <v>41</v>
      </c>
      <c r="AE7" s="243"/>
      <c r="AF7" s="243"/>
      <c r="AG7" s="243"/>
      <c r="AH7" s="243"/>
      <c r="AI7" s="244"/>
      <c r="AJ7" s="238" t="s">
        <v>19</v>
      </c>
      <c r="AK7" s="238" t="s">
        <v>20</v>
      </c>
      <c r="AL7" s="238" t="s">
        <v>45</v>
      </c>
      <c r="AM7" s="238" t="s">
        <v>46</v>
      </c>
      <c r="AN7" s="238" t="s">
        <v>21</v>
      </c>
      <c r="AO7" s="221" t="s">
        <v>22</v>
      </c>
      <c r="AP7" s="221" t="s">
        <v>7</v>
      </c>
      <c r="AQ7" s="221" t="s">
        <v>30</v>
      </c>
      <c r="AR7" s="221"/>
      <c r="AS7" s="221"/>
      <c r="AT7" s="221" t="s">
        <v>24</v>
      </c>
      <c r="AU7" s="241"/>
      <c r="AV7" s="241"/>
      <c r="AW7" s="241"/>
      <c r="AX7" s="241"/>
      <c r="AY7" s="240" t="s">
        <v>0</v>
      </c>
      <c r="AZ7" s="240"/>
      <c r="BA7" s="240"/>
      <c r="BB7" s="240"/>
      <c r="BC7" s="240"/>
      <c r="BD7" s="240"/>
      <c r="BE7" s="240" t="s">
        <v>1</v>
      </c>
      <c r="BF7" s="240"/>
      <c r="BG7" s="240"/>
      <c r="BH7" s="240"/>
      <c r="BI7" s="240"/>
      <c r="BJ7" s="240"/>
      <c r="BK7" s="240"/>
      <c r="BL7" s="240"/>
      <c r="BM7" s="240"/>
      <c r="BN7" s="240"/>
      <c r="BO7" s="240"/>
      <c r="BP7" s="240"/>
    </row>
    <row r="8" spans="2:68" ht="69.95" customHeight="1" x14ac:dyDescent="0.25">
      <c r="B8" s="237"/>
      <c r="C8" s="229"/>
      <c r="D8" s="237"/>
      <c r="E8" s="237"/>
      <c r="F8" s="237"/>
      <c r="G8" s="229"/>
      <c r="H8" s="229"/>
      <c r="I8" s="44"/>
      <c r="J8" s="44"/>
      <c r="K8" s="44"/>
      <c r="L8" s="44"/>
      <c r="M8" s="41"/>
      <c r="N8" s="41"/>
      <c r="O8" s="41"/>
      <c r="P8" s="41"/>
      <c r="Q8" s="41" t="s">
        <v>40</v>
      </c>
      <c r="R8" s="41" t="s">
        <v>41</v>
      </c>
      <c r="S8" s="41" t="s">
        <v>40</v>
      </c>
      <c r="T8" s="41" t="s">
        <v>41</v>
      </c>
      <c r="U8" s="232"/>
      <c r="V8" s="38" t="s">
        <v>0</v>
      </c>
      <c r="W8" s="38" t="s">
        <v>1</v>
      </c>
      <c r="X8" s="38">
        <v>2019</v>
      </c>
      <c r="Y8" s="38">
        <v>2020</v>
      </c>
      <c r="Z8" s="38">
        <v>2021</v>
      </c>
      <c r="AA8" s="38">
        <v>2022</v>
      </c>
      <c r="AB8" s="38">
        <v>2023</v>
      </c>
      <c r="AC8" s="38">
        <v>2024</v>
      </c>
      <c r="AD8" s="38">
        <v>2019</v>
      </c>
      <c r="AE8" s="38">
        <v>2020</v>
      </c>
      <c r="AF8" s="38">
        <v>2021</v>
      </c>
      <c r="AG8" s="38">
        <v>2022</v>
      </c>
      <c r="AH8" s="38">
        <v>2023</v>
      </c>
      <c r="AI8" s="38">
        <v>2024</v>
      </c>
      <c r="AJ8" s="238"/>
      <c r="AK8" s="238"/>
      <c r="AL8" s="238"/>
      <c r="AM8" s="238"/>
      <c r="AN8" s="238"/>
      <c r="AO8" s="221"/>
      <c r="AP8" s="221"/>
      <c r="AQ8" s="15" t="s">
        <v>23</v>
      </c>
      <c r="AR8" s="16" t="s">
        <v>301</v>
      </c>
      <c r="AS8" s="17" t="s">
        <v>300</v>
      </c>
      <c r="AT8" s="239"/>
      <c r="AU8" s="45" t="s">
        <v>0</v>
      </c>
      <c r="AV8" s="45" t="s">
        <v>1</v>
      </c>
      <c r="AW8" s="45" t="s">
        <v>0</v>
      </c>
      <c r="AX8" s="45" t="s">
        <v>1</v>
      </c>
      <c r="AY8" s="45">
        <v>2019</v>
      </c>
      <c r="AZ8" s="45">
        <v>2020</v>
      </c>
      <c r="BA8" s="45">
        <v>2021</v>
      </c>
      <c r="BB8" s="45">
        <v>2022</v>
      </c>
      <c r="BC8" s="93">
        <v>2023</v>
      </c>
      <c r="BD8" s="45">
        <v>2024</v>
      </c>
      <c r="BE8" s="45">
        <v>2019</v>
      </c>
      <c r="BF8" s="45">
        <v>2020</v>
      </c>
      <c r="BG8" s="45">
        <v>2021</v>
      </c>
      <c r="BH8" s="45">
        <v>2022</v>
      </c>
      <c r="BI8" s="93">
        <v>2023</v>
      </c>
      <c r="BJ8" s="45">
        <v>2024</v>
      </c>
      <c r="BK8" s="45">
        <v>2019</v>
      </c>
      <c r="BL8" s="45">
        <v>2020</v>
      </c>
      <c r="BM8" s="45">
        <v>2021</v>
      </c>
      <c r="BN8" s="45">
        <v>2022</v>
      </c>
      <c r="BO8" s="93">
        <v>2023</v>
      </c>
      <c r="BP8" s="45">
        <v>2024</v>
      </c>
    </row>
    <row r="9" spans="2:68" ht="20.100000000000001" customHeight="1" x14ac:dyDescent="0.25">
      <c r="B9" s="176" t="s">
        <v>213</v>
      </c>
      <c r="C9" s="75">
        <v>2</v>
      </c>
      <c r="D9" s="62" t="s">
        <v>65</v>
      </c>
      <c r="E9" s="123" t="s">
        <v>255</v>
      </c>
      <c r="F9" s="120">
        <v>7</v>
      </c>
      <c r="G9" s="26"/>
      <c r="H9" s="26"/>
      <c r="I9" s="84"/>
      <c r="J9" s="26"/>
      <c r="K9" s="78"/>
      <c r="L9" s="78"/>
      <c r="M9" s="78"/>
      <c r="N9" s="78"/>
      <c r="O9" s="78"/>
      <c r="P9" s="78"/>
      <c r="Q9" s="79">
        <v>2085.3180000000002</v>
      </c>
      <c r="R9" s="79">
        <v>1751.6671200000001</v>
      </c>
      <c r="S9" s="70"/>
      <c r="T9" s="70"/>
      <c r="U9" s="171" t="s">
        <v>237</v>
      </c>
      <c r="V9" s="70"/>
      <c r="W9" s="70"/>
      <c r="X9" s="70"/>
      <c r="Y9" s="70"/>
      <c r="Z9" s="70"/>
      <c r="AA9" s="70"/>
      <c r="AB9" s="70"/>
      <c r="AC9" s="70"/>
      <c r="AD9" s="70"/>
      <c r="AE9" s="70"/>
      <c r="AF9" s="70"/>
      <c r="AG9" s="70"/>
      <c r="AH9" s="70"/>
      <c r="AI9" s="70"/>
      <c r="AJ9" s="126"/>
      <c r="AK9" s="126"/>
      <c r="AL9" s="126"/>
      <c r="AM9" s="126"/>
      <c r="AN9" s="126"/>
      <c r="AO9" s="49">
        <f t="shared" ref="AO9:AO17" si="0">SUM(AJ9:AN9)</f>
        <v>0</v>
      </c>
      <c r="AP9" s="51">
        <f t="shared" ref="AP9:AP17" si="1">+AO9/25</f>
        <v>0</v>
      </c>
      <c r="AQ9" s="47"/>
      <c r="AR9" s="105"/>
      <c r="AS9" s="47"/>
      <c r="AT9" s="197" t="s">
        <v>342</v>
      </c>
      <c r="AU9" s="87"/>
      <c r="AV9" s="87"/>
      <c r="AW9" s="88">
        <f t="shared" ref="AW9:AW10" si="2">+BD9</f>
        <v>2085.3180000000002</v>
      </c>
      <c r="AX9" s="88">
        <f t="shared" ref="AX9:AX10" si="3">+BJ9</f>
        <v>1751.6671200000001</v>
      </c>
      <c r="AY9" s="81">
        <f t="shared" ref="AY9:AY10" si="4">+Q9</f>
        <v>2085.3180000000002</v>
      </c>
      <c r="AZ9" s="81">
        <f t="shared" ref="AZ9:BD9" si="5">+AY9</f>
        <v>2085.3180000000002</v>
      </c>
      <c r="BA9" s="81">
        <f t="shared" si="5"/>
        <v>2085.3180000000002</v>
      </c>
      <c r="BB9" s="81">
        <f t="shared" si="5"/>
        <v>2085.3180000000002</v>
      </c>
      <c r="BC9" s="81">
        <f t="shared" si="5"/>
        <v>2085.3180000000002</v>
      </c>
      <c r="BD9" s="81">
        <f t="shared" si="5"/>
        <v>2085.3180000000002</v>
      </c>
      <c r="BE9" s="81">
        <f t="shared" ref="BE9:BE10" si="6">+R9</f>
        <v>1751.6671200000001</v>
      </c>
      <c r="BF9" s="81">
        <f t="shared" ref="BF9:BJ9" si="7">+BE9</f>
        <v>1751.6671200000001</v>
      </c>
      <c r="BG9" s="81">
        <f t="shared" si="7"/>
        <v>1751.6671200000001</v>
      </c>
      <c r="BH9" s="81">
        <f t="shared" si="7"/>
        <v>1751.6671200000001</v>
      </c>
      <c r="BI9" s="81">
        <f t="shared" si="7"/>
        <v>1751.6671200000001</v>
      </c>
      <c r="BJ9" s="81">
        <f t="shared" si="7"/>
        <v>1751.6671200000001</v>
      </c>
      <c r="BK9" s="65"/>
      <c r="BL9" s="65"/>
      <c r="BM9" s="65"/>
      <c r="BN9" s="65"/>
      <c r="BO9" s="65"/>
      <c r="BP9" s="65"/>
    </row>
    <row r="10" spans="2:68" s="7" customFormat="1" ht="20.100000000000001" customHeight="1" x14ac:dyDescent="0.25">
      <c r="B10" s="177" t="s">
        <v>259</v>
      </c>
      <c r="C10" s="86">
        <v>3</v>
      </c>
      <c r="D10" s="62" t="s">
        <v>65</v>
      </c>
      <c r="E10" s="123" t="s">
        <v>255</v>
      </c>
      <c r="F10" s="119">
        <v>7</v>
      </c>
      <c r="G10" s="26"/>
      <c r="H10" s="26"/>
      <c r="I10" s="84"/>
      <c r="J10" s="26"/>
      <c r="K10" s="78"/>
      <c r="L10" s="78"/>
      <c r="M10" s="78"/>
      <c r="N10" s="78"/>
      <c r="O10" s="78"/>
      <c r="P10" s="78"/>
      <c r="Q10" s="79">
        <v>2395.1592000000005</v>
      </c>
      <c r="R10" s="79">
        <v>1655.64</v>
      </c>
      <c r="S10" s="70"/>
      <c r="T10" s="70"/>
      <c r="U10" s="171" t="s">
        <v>237</v>
      </c>
      <c r="V10" s="71"/>
      <c r="W10" s="71"/>
      <c r="X10" s="71"/>
      <c r="Y10" s="71"/>
      <c r="Z10" s="71"/>
      <c r="AA10" s="71"/>
      <c r="AB10" s="71"/>
      <c r="AC10" s="71"/>
      <c r="AD10" s="71"/>
      <c r="AE10" s="71"/>
      <c r="AF10" s="71"/>
      <c r="AG10" s="71"/>
      <c r="AH10" s="71"/>
      <c r="AI10" s="71"/>
      <c r="AJ10" s="66"/>
      <c r="AK10" s="66"/>
      <c r="AL10" s="66"/>
      <c r="AM10" s="66"/>
      <c r="AN10" s="66"/>
      <c r="AO10" s="49">
        <f t="shared" si="0"/>
        <v>0</v>
      </c>
      <c r="AP10" s="51">
        <f t="shared" si="1"/>
        <v>0</v>
      </c>
      <c r="AQ10" s="47"/>
      <c r="AR10" s="105"/>
      <c r="AS10" s="47"/>
      <c r="AT10" s="197" t="s">
        <v>342</v>
      </c>
      <c r="AU10" s="87"/>
      <c r="AV10" s="87"/>
      <c r="AW10" s="88">
        <f t="shared" si="2"/>
        <v>2395.1592000000005</v>
      </c>
      <c r="AX10" s="88">
        <f t="shared" si="3"/>
        <v>1655.64</v>
      </c>
      <c r="AY10" s="81">
        <f t="shared" si="4"/>
        <v>2395.1592000000005</v>
      </c>
      <c r="AZ10" s="81">
        <f t="shared" ref="AZ10:BD10" si="8">+AY10</f>
        <v>2395.1592000000005</v>
      </c>
      <c r="BA10" s="81">
        <f t="shared" si="8"/>
        <v>2395.1592000000005</v>
      </c>
      <c r="BB10" s="81">
        <f t="shared" si="8"/>
        <v>2395.1592000000005</v>
      </c>
      <c r="BC10" s="81">
        <f t="shared" si="8"/>
        <v>2395.1592000000005</v>
      </c>
      <c r="BD10" s="81">
        <f t="shared" si="8"/>
        <v>2395.1592000000005</v>
      </c>
      <c r="BE10" s="81">
        <f t="shared" si="6"/>
        <v>1655.64</v>
      </c>
      <c r="BF10" s="81">
        <f t="shared" ref="BF10:BJ10" si="9">+BE10</f>
        <v>1655.64</v>
      </c>
      <c r="BG10" s="81">
        <f t="shared" si="9"/>
        <v>1655.64</v>
      </c>
      <c r="BH10" s="81">
        <f t="shared" si="9"/>
        <v>1655.64</v>
      </c>
      <c r="BI10" s="81">
        <f t="shared" si="9"/>
        <v>1655.64</v>
      </c>
      <c r="BJ10" s="81">
        <f t="shared" si="9"/>
        <v>1655.64</v>
      </c>
      <c r="BK10" s="66"/>
      <c r="BL10" s="66"/>
      <c r="BM10" s="66"/>
      <c r="BN10" s="66"/>
      <c r="BO10" s="66"/>
      <c r="BP10" s="66"/>
    </row>
    <row r="11" spans="2:68" ht="20.100000000000001" customHeight="1" x14ac:dyDescent="0.25">
      <c r="B11" s="179" t="s">
        <v>63</v>
      </c>
      <c r="C11" s="75">
        <v>5</v>
      </c>
      <c r="D11" s="62" t="s">
        <v>65</v>
      </c>
      <c r="E11" s="123" t="s">
        <v>255</v>
      </c>
      <c r="F11" s="120">
        <v>7</v>
      </c>
      <c r="G11" s="26"/>
      <c r="H11" s="26"/>
      <c r="I11" s="84"/>
      <c r="J11" s="26"/>
      <c r="K11" s="78"/>
      <c r="L11" s="78"/>
      <c r="M11" s="78"/>
      <c r="N11" s="78"/>
      <c r="O11" s="78"/>
      <c r="P11" s="78"/>
      <c r="Q11" s="79"/>
      <c r="R11" s="79"/>
      <c r="S11" s="77"/>
      <c r="T11" s="77"/>
      <c r="U11" s="95" t="s">
        <v>237</v>
      </c>
      <c r="V11" s="69"/>
      <c r="W11" s="69"/>
      <c r="X11" s="69">
        <v>35678</v>
      </c>
      <c r="Y11" s="69"/>
      <c r="Z11" s="69"/>
      <c r="AA11" s="69"/>
      <c r="AB11" s="69"/>
      <c r="AC11" s="69"/>
      <c r="AD11" s="69"/>
      <c r="AE11" s="69"/>
      <c r="AF11" s="69"/>
      <c r="AG11" s="69"/>
      <c r="AH11" s="69"/>
      <c r="AI11" s="69"/>
      <c r="AJ11" s="50"/>
      <c r="AK11" s="50"/>
      <c r="AL11" s="50"/>
      <c r="AM11" s="50"/>
      <c r="AN11" s="50"/>
      <c r="AO11" s="46">
        <f>SUM(AJ11:AN11)</f>
        <v>0</v>
      </c>
      <c r="AP11" s="51">
        <f>+AO11/25</f>
        <v>0</v>
      </c>
      <c r="AQ11" s="47"/>
      <c r="AR11" s="47"/>
      <c r="AS11" s="47"/>
      <c r="AT11" s="197" t="s">
        <v>342</v>
      </c>
      <c r="AU11" s="87"/>
      <c r="AV11" s="87"/>
      <c r="AW11" s="88">
        <f t="shared" ref="AW11:AW23" si="10">+BD11</f>
        <v>7275</v>
      </c>
      <c r="AX11" s="88">
        <f t="shared" ref="AX11:AX23" si="11">+BJ11</f>
        <v>7275</v>
      </c>
      <c r="AY11" s="81">
        <v>7275</v>
      </c>
      <c r="AZ11" s="81">
        <f>+AY11</f>
        <v>7275</v>
      </c>
      <c r="BA11" s="81">
        <f t="shared" ref="BA11:BD11" si="12">+AZ11</f>
        <v>7275</v>
      </c>
      <c r="BB11" s="81">
        <f t="shared" si="12"/>
        <v>7275</v>
      </c>
      <c r="BC11" s="81">
        <f t="shared" si="12"/>
        <v>7275</v>
      </c>
      <c r="BD11" s="81">
        <f t="shared" si="12"/>
        <v>7275</v>
      </c>
      <c r="BE11" s="81">
        <v>7275</v>
      </c>
      <c r="BF11" s="81">
        <f>+BE11</f>
        <v>7275</v>
      </c>
      <c r="BG11" s="81">
        <f t="shared" ref="BG11:BJ11" si="13">+BF11</f>
        <v>7275</v>
      </c>
      <c r="BH11" s="81">
        <f t="shared" si="13"/>
        <v>7275</v>
      </c>
      <c r="BI11" s="81">
        <f t="shared" si="13"/>
        <v>7275</v>
      </c>
      <c r="BJ11" s="81">
        <f t="shared" si="13"/>
        <v>7275</v>
      </c>
      <c r="BK11" s="66"/>
      <c r="BL11" s="66"/>
      <c r="BM11" s="66"/>
      <c r="BN11" s="66"/>
      <c r="BO11" s="66"/>
      <c r="BP11" s="66"/>
    </row>
    <row r="12" spans="2:68" s="7" customFormat="1" ht="20.100000000000001" customHeight="1" x14ac:dyDescent="0.25">
      <c r="B12" s="128" t="s">
        <v>260</v>
      </c>
      <c r="C12" s="86">
        <v>6</v>
      </c>
      <c r="D12" s="62" t="s">
        <v>65</v>
      </c>
      <c r="E12" s="123" t="s">
        <v>255</v>
      </c>
      <c r="F12" s="120">
        <v>7</v>
      </c>
      <c r="G12" s="26"/>
      <c r="H12" s="26"/>
      <c r="I12" s="84"/>
      <c r="J12" s="26"/>
      <c r="K12" s="78"/>
      <c r="L12" s="78"/>
      <c r="M12" s="78"/>
      <c r="N12" s="78"/>
      <c r="O12" s="78"/>
      <c r="P12" s="78"/>
      <c r="Q12" s="79">
        <v>0</v>
      </c>
      <c r="R12" s="79">
        <v>0</v>
      </c>
      <c r="S12" s="79"/>
      <c r="T12" s="79"/>
      <c r="U12" s="6"/>
      <c r="V12" s="72"/>
      <c r="W12" s="72"/>
      <c r="X12" s="72"/>
      <c r="Y12" s="72"/>
      <c r="Z12" s="72"/>
      <c r="AA12" s="72"/>
      <c r="AB12" s="72"/>
      <c r="AC12" s="72"/>
      <c r="AD12" s="72"/>
      <c r="AE12" s="72"/>
      <c r="AF12" s="72"/>
      <c r="AG12" s="72"/>
      <c r="AH12" s="72"/>
      <c r="AI12" s="72"/>
      <c r="AJ12" s="67"/>
      <c r="AK12" s="67"/>
      <c r="AL12" s="67"/>
      <c r="AM12" s="67"/>
      <c r="AN12" s="67"/>
      <c r="AO12" s="49">
        <f t="shared" si="0"/>
        <v>0</v>
      </c>
      <c r="AP12" s="51">
        <f t="shared" si="1"/>
        <v>0</v>
      </c>
      <c r="AQ12" s="47"/>
      <c r="AR12" s="105"/>
      <c r="AS12" s="47"/>
      <c r="AT12" s="6"/>
      <c r="AU12" s="87"/>
      <c r="AV12" s="87"/>
      <c r="AW12" s="87">
        <f t="shared" si="10"/>
        <v>0</v>
      </c>
      <c r="AX12" s="87">
        <f t="shared" si="11"/>
        <v>0</v>
      </c>
      <c r="AY12" s="87"/>
      <c r="AZ12" s="87"/>
      <c r="BA12" s="87"/>
      <c r="BB12" s="87"/>
      <c r="BC12" s="87"/>
      <c r="BD12" s="87"/>
      <c r="BE12" s="87"/>
      <c r="BF12" s="87"/>
      <c r="BG12" s="87"/>
      <c r="BH12" s="87"/>
      <c r="BI12" s="87"/>
      <c r="BJ12" s="87"/>
      <c r="BK12" s="67"/>
      <c r="BL12" s="67"/>
      <c r="BM12" s="67"/>
      <c r="BN12" s="67"/>
      <c r="BO12" s="67"/>
      <c r="BP12" s="67"/>
    </row>
    <row r="13" spans="2:68" s="7" customFormat="1" ht="20.100000000000001" customHeight="1" x14ac:dyDescent="0.25">
      <c r="B13" s="61" t="s">
        <v>212</v>
      </c>
      <c r="C13" s="75">
        <v>7</v>
      </c>
      <c r="D13" s="62" t="s">
        <v>90</v>
      </c>
      <c r="E13" s="123" t="s">
        <v>255</v>
      </c>
      <c r="F13" s="120">
        <v>7</v>
      </c>
      <c r="G13" s="26"/>
      <c r="H13" s="26"/>
      <c r="I13" s="84"/>
      <c r="J13" s="26"/>
      <c r="K13" s="78"/>
      <c r="L13" s="78"/>
      <c r="M13" s="78"/>
      <c r="N13" s="78"/>
      <c r="O13" s="78"/>
      <c r="P13" s="78"/>
      <c r="Q13" s="79">
        <v>0</v>
      </c>
      <c r="R13" s="79">
        <v>0</v>
      </c>
      <c r="S13" s="70"/>
      <c r="T13" s="70"/>
      <c r="U13" s="3"/>
      <c r="V13" s="71"/>
      <c r="W13" s="71"/>
      <c r="X13" s="71"/>
      <c r="Y13" s="71"/>
      <c r="Z13" s="71"/>
      <c r="AA13" s="71"/>
      <c r="AB13" s="71"/>
      <c r="AC13" s="71"/>
      <c r="AD13" s="71"/>
      <c r="AE13" s="71"/>
      <c r="AF13" s="71"/>
      <c r="AG13" s="71"/>
      <c r="AH13" s="71"/>
      <c r="AI13" s="71"/>
      <c r="AJ13" s="66"/>
      <c r="AK13" s="66"/>
      <c r="AL13" s="66"/>
      <c r="AM13" s="66"/>
      <c r="AN13" s="66"/>
      <c r="AO13" s="49">
        <f t="shared" si="0"/>
        <v>0</v>
      </c>
      <c r="AP13" s="51">
        <f t="shared" si="1"/>
        <v>0</v>
      </c>
      <c r="AQ13" s="47"/>
      <c r="AR13" s="105"/>
      <c r="AS13" s="47"/>
      <c r="AT13" s="6"/>
      <c r="AU13" s="87"/>
      <c r="AV13" s="87"/>
      <c r="AW13" s="87">
        <f t="shared" si="10"/>
        <v>0</v>
      </c>
      <c r="AX13" s="87">
        <f t="shared" si="11"/>
        <v>0</v>
      </c>
      <c r="AY13" s="87"/>
      <c r="AZ13" s="87"/>
      <c r="BA13" s="87"/>
      <c r="BB13" s="87"/>
      <c r="BC13" s="87"/>
      <c r="BD13" s="87"/>
      <c r="BE13" s="87"/>
      <c r="BF13" s="87"/>
      <c r="BG13" s="87"/>
      <c r="BH13" s="87"/>
      <c r="BI13" s="87"/>
      <c r="BJ13" s="87"/>
      <c r="BK13" s="66"/>
      <c r="BL13" s="66"/>
      <c r="BM13" s="66"/>
      <c r="BN13" s="66"/>
      <c r="BO13" s="66"/>
      <c r="BP13" s="66"/>
    </row>
    <row r="14" spans="2:68" s="7" customFormat="1" ht="20.100000000000001" customHeight="1" x14ac:dyDescent="0.25">
      <c r="B14" s="172" t="s">
        <v>310</v>
      </c>
      <c r="C14" s="75">
        <v>8</v>
      </c>
      <c r="D14" s="61" t="s">
        <v>65</v>
      </c>
      <c r="E14" s="123" t="s">
        <v>255</v>
      </c>
      <c r="F14" s="120">
        <v>7</v>
      </c>
      <c r="G14" s="26"/>
      <c r="H14" s="26"/>
      <c r="I14" s="84"/>
      <c r="J14" s="26"/>
      <c r="K14" s="78"/>
      <c r="L14" s="78"/>
      <c r="M14" s="78">
        <v>60</v>
      </c>
      <c r="N14" s="78">
        <v>50</v>
      </c>
      <c r="O14" s="78"/>
      <c r="P14" s="78"/>
      <c r="Q14" s="79">
        <v>20268.817920000001</v>
      </c>
      <c r="R14" s="79">
        <v>5037.9706080000005</v>
      </c>
      <c r="S14" s="101"/>
      <c r="T14" s="101"/>
      <c r="U14" s="169" t="s">
        <v>238</v>
      </c>
      <c r="V14" s="101"/>
      <c r="W14" s="101"/>
      <c r="X14" s="101">
        <v>49294.3</v>
      </c>
      <c r="Y14" s="101">
        <v>43782.2</v>
      </c>
      <c r="Z14" s="101">
        <v>32717.8</v>
      </c>
      <c r="AA14" s="101">
        <v>31162.1</v>
      </c>
      <c r="AB14" s="101">
        <v>29662.7</v>
      </c>
      <c r="AC14" s="101">
        <v>29662.7</v>
      </c>
      <c r="AD14" s="101">
        <v>41251.1</v>
      </c>
      <c r="AE14" s="101">
        <v>40704.9</v>
      </c>
      <c r="AF14" s="101">
        <v>39597.300000000003</v>
      </c>
      <c r="AG14" s="101">
        <v>37927.699999999997</v>
      </c>
      <c r="AH14" s="101">
        <v>36618.699999999997</v>
      </c>
      <c r="AI14" s="101">
        <v>36618.699999999997</v>
      </c>
      <c r="AJ14" s="127">
        <v>5</v>
      </c>
      <c r="AK14" s="127">
        <v>5</v>
      </c>
      <c r="AL14" s="127">
        <v>5</v>
      </c>
      <c r="AM14" s="127">
        <v>5</v>
      </c>
      <c r="AN14" s="127">
        <v>5</v>
      </c>
      <c r="AO14" s="50">
        <f>SUM(AJ14:AN14)</f>
        <v>25</v>
      </c>
      <c r="AP14" s="96">
        <f>+AO14/25</f>
        <v>1</v>
      </c>
      <c r="AQ14" s="47"/>
      <c r="AR14" s="105"/>
      <c r="AS14" s="47"/>
      <c r="AT14" s="198" t="s">
        <v>346</v>
      </c>
      <c r="AU14" s="87"/>
      <c r="AV14" s="87"/>
      <c r="AW14" s="87">
        <f>+BD14</f>
        <v>29662.7</v>
      </c>
      <c r="AX14" s="87">
        <f>+BJ14</f>
        <v>36618.699999999997</v>
      </c>
      <c r="AY14" s="87">
        <f t="shared" ref="AY14:BJ15" si="14">+X14</f>
        <v>49294.3</v>
      </c>
      <c r="AZ14" s="87">
        <f t="shared" si="14"/>
        <v>43782.2</v>
      </c>
      <c r="BA14" s="87">
        <f t="shared" si="14"/>
        <v>32717.8</v>
      </c>
      <c r="BB14" s="87">
        <f t="shared" si="14"/>
        <v>31162.1</v>
      </c>
      <c r="BC14" s="87">
        <f t="shared" si="14"/>
        <v>29662.7</v>
      </c>
      <c r="BD14" s="87">
        <f t="shared" si="14"/>
        <v>29662.7</v>
      </c>
      <c r="BE14" s="87">
        <f t="shared" si="14"/>
        <v>41251.1</v>
      </c>
      <c r="BF14" s="87">
        <f t="shared" si="14"/>
        <v>40704.9</v>
      </c>
      <c r="BG14" s="87">
        <f t="shared" si="14"/>
        <v>39597.300000000003</v>
      </c>
      <c r="BH14" s="87">
        <f t="shared" si="14"/>
        <v>37927.699999999997</v>
      </c>
      <c r="BI14" s="87">
        <f t="shared" si="14"/>
        <v>36618.699999999997</v>
      </c>
      <c r="BJ14" s="87">
        <f t="shared" si="14"/>
        <v>36618.699999999997</v>
      </c>
      <c r="BK14" s="86"/>
      <c r="BL14" s="86"/>
      <c r="BM14" s="86"/>
      <c r="BN14" s="86"/>
      <c r="BO14" s="86"/>
      <c r="BP14" s="86"/>
    </row>
    <row r="15" spans="2:68" s="7" customFormat="1" ht="20.100000000000001" customHeight="1" x14ac:dyDescent="0.25">
      <c r="B15" s="170" t="s">
        <v>69</v>
      </c>
      <c r="C15" s="86">
        <v>9</v>
      </c>
      <c r="D15" s="61" t="s">
        <v>65</v>
      </c>
      <c r="E15" s="123" t="s">
        <v>255</v>
      </c>
      <c r="F15" s="120">
        <v>7</v>
      </c>
      <c r="G15" s="26"/>
      <c r="H15" s="26"/>
      <c r="I15" s="84"/>
      <c r="J15" s="26"/>
      <c r="K15" s="78"/>
      <c r="L15" s="78"/>
      <c r="M15" s="78"/>
      <c r="N15" s="78"/>
      <c r="O15" s="78"/>
      <c r="P15" s="78"/>
      <c r="Q15" s="79">
        <v>16156.886184000001</v>
      </c>
      <c r="R15" s="79">
        <v>59755.563864000003</v>
      </c>
      <c r="S15" s="101"/>
      <c r="T15" s="101"/>
      <c r="U15" s="169" t="s">
        <v>238</v>
      </c>
      <c r="V15" s="101"/>
      <c r="W15" s="101"/>
      <c r="X15" s="101">
        <v>4259778.8</v>
      </c>
      <c r="Y15" s="101">
        <v>4259778.8</v>
      </c>
      <c r="Z15" s="101">
        <v>4259778.8</v>
      </c>
      <c r="AA15" s="101">
        <v>4259778.8</v>
      </c>
      <c r="AB15" s="101">
        <v>4259778.8</v>
      </c>
      <c r="AC15" s="101">
        <v>4259778.8</v>
      </c>
      <c r="AD15" s="101">
        <v>15707330.800000001</v>
      </c>
      <c r="AE15" s="101">
        <v>15707330.800000001</v>
      </c>
      <c r="AF15" s="101">
        <v>1159066</v>
      </c>
      <c r="AG15" s="101">
        <v>1159066</v>
      </c>
      <c r="AH15" s="101">
        <v>1159066</v>
      </c>
      <c r="AI15" s="101">
        <v>1159066</v>
      </c>
      <c r="AJ15" s="127">
        <v>3</v>
      </c>
      <c r="AK15" s="127">
        <v>5</v>
      </c>
      <c r="AL15" s="127">
        <v>5</v>
      </c>
      <c r="AM15" s="127">
        <v>5</v>
      </c>
      <c r="AN15" s="127">
        <v>5</v>
      </c>
      <c r="AO15" s="50">
        <f>SUM(AJ15:AN15)</f>
        <v>23</v>
      </c>
      <c r="AP15" s="96">
        <f>+AO15/25</f>
        <v>0.92</v>
      </c>
      <c r="AQ15" s="47"/>
      <c r="AR15" s="105"/>
      <c r="AS15" s="47"/>
      <c r="AT15" s="169" t="s">
        <v>305</v>
      </c>
      <c r="AU15" s="87"/>
      <c r="AV15" s="87"/>
      <c r="AW15" s="87">
        <f>+BD15</f>
        <v>4259778.8</v>
      </c>
      <c r="AX15" s="87">
        <f>+BJ15</f>
        <v>1159066</v>
      </c>
      <c r="AY15" s="87">
        <f t="shared" si="14"/>
        <v>4259778.8</v>
      </c>
      <c r="AZ15" s="87">
        <f t="shared" si="14"/>
        <v>4259778.8</v>
      </c>
      <c r="BA15" s="87">
        <f t="shared" si="14"/>
        <v>4259778.8</v>
      </c>
      <c r="BB15" s="87">
        <f t="shared" si="14"/>
        <v>4259778.8</v>
      </c>
      <c r="BC15" s="87">
        <f t="shared" si="14"/>
        <v>4259778.8</v>
      </c>
      <c r="BD15" s="87">
        <f t="shared" si="14"/>
        <v>4259778.8</v>
      </c>
      <c r="BE15" s="87">
        <f t="shared" si="14"/>
        <v>15707330.800000001</v>
      </c>
      <c r="BF15" s="87">
        <f t="shared" si="14"/>
        <v>15707330.800000001</v>
      </c>
      <c r="BG15" s="87">
        <f t="shared" si="14"/>
        <v>1159066</v>
      </c>
      <c r="BH15" s="87">
        <f t="shared" si="14"/>
        <v>1159066</v>
      </c>
      <c r="BI15" s="87">
        <f t="shared" si="14"/>
        <v>1159066</v>
      </c>
      <c r="BJ15" s="87">
        <f t="shared" si="14"/>
        <v>1159066</v>
      </c>
      <c r="BK15" s="86"/>
      <c r="BL15" s="86"/>
      <c r="BM15" s="86"/>
      <c r="BN15" s="86"/>
      <c r="BO15" s="86"/>
      <c r="BP15" s="86"/>
    </row>
    <row r="16" spans="2:68" s="7" customFormat="1" ht="20.100000000000001" customHeight="1" x14ac:dyDescent="0.25">
      <c r="B16" s="117" t="s">
        <v>247</v>
      </c>
      <c r="C16" s="75">
        <v>10</v>
      </c>
      <c r="D16" s="61" t="s">
        <v>210</v>
      </c>
      <c r="E16" s="123" t="s">
        <v>255</v>
      </c>
      <c r="F16" s="119">
        <v>7</v>
      </c>
      <c r="G16" s="26"/>
      <c r="H16" s="26"/>
      <c r="I16" s="84">
        <v>2.33</v>
      </c>
      <c r="J16" s="26"/>
      <c r="K16" s="78">
        <v>336.8</v>
      </c>
      <c r="L16" s="78">
        <v>269.89999999999998</v>
      </c>
      <c r="M16" s="78">
        <v>600</v>
      </c>
      <c r="N16" s="78">
        <v>400</v>
      </c>
      <c r="O16" s="78"/>
      <c r="P16" s="78"/>
      <c r="Q16" s="79">
        <v>49436.361828000001</v>
      </c>
      <c r="R16" s="79">
        <v>62999.861400000002</v>
      </c>
      <c r="S16" s="101"/>
      <c r="T16" s="101"/>
      <c r="U16" s="116" t="s">
        <v>238</v>
      </c>
      <c r="V16" s="72"/>
      <c r="W16" s="72"/>
      <c r="X16" s="72">
        <v>54588.800000000003</v>
      </c>
      <c r="Y16" s="72">
        <v>54588.800000000003</v>
      </c>
      <c r="Z16" s="72">
        <v>54588.800000000003</v>
      </c>
      <c r="AA16" s="72">
        <v>54588.800000000003</v>
      </c>
      <c r="AB16" s="72">
        <v>54588.800000000003</v>
      </c>
      <c r="AC16" s="72">
        <v>54588.800000000003</v>
      </c>
      <c r="AD16" s="72">
        <v>72118.8</v>
      </c>
      <c r="AE16" s="72">
        <v>72118.8</v>
      </c>
      <c r="AF16" s="72">
        <v>72118.8</v>
      </c>
      <c r="AG16" s="72">
        <v>72118.8</v>
      </c>
      <c r="AH16" s="72">
        <v>72118.8</v>
      </c>
      <c r="AI16" s="72">
        <v>72118.8</v>
      </c>
      <c r="AJ16" s="67">
        <v>5</v>
      </c>
      <c r="AK16" s="67">
        <v>5</v>
      </c>
      <c r="AL16" s="67">
        <v>5</v>
      </c>
      <c r="AM16" s="67">
        <v>5</v>
      </c>
      <c r="AN16" s="67">
        <v>5</v>
      </c>
      <c r="AO16" s="50">
        <f t="shared" si="0"/>
        <v>25</v>
      </c>
      <c r="AP16" s="96">
        <f t="shared" si="1"/>
        <v>1</v>
      </c>
      <c r="AQ16" s="47"/>
      <c r="AR16" s="105"/>
      <c r="AS16" s="47"/>
      <c r="AT16" s="128" t="s">
        <v>261</v>
      </c>
      <c r="AU16" s="87"/>
      <c r="AV16" s="87"/>
      <c r="AW16" s="72">
        <f t="shared" si="10"/>
        <v>54588.800000000003</v>
      </c>
      <c r="AX16" s="72">
        <f t="shared" si="11"/>
        <v>72118.8</v>
      </c>
      <c r="AY16" s="72">
        <v>54588.800000000003</v>
      </c>
      <c r="AZ16" s="72">
        <v>54588.800000000003</v>
      </c>
      <c r="BA16" s="72">
        <v>54588.800000000003</v>
      </c>
      <c r="BB16" s="72">
        <v>54588.800000000003</v>
      </c>
      <c r="BC16" s="72">
        <v>54588.800000000003</v>
      </c>
      <c r="BD16" s="72">
        <v>54588.800000000003</v>
      </c>
      <c r="BE16" s="72">
        <v>72118.8</v>
      </c>
      <c r="BF16" s="72">
        <v>72118.8</v>
      </c>
      <c r="BG16" s="72">
        <v>72118.8</v>
      </c>
      <c r="BH16" s="72">
        <v>72118.8</v>
      </c>
      <c r="BI16" s="72">
        <v>72118.8</v>
      </c>
      <c r="BJ16" s="72">
        <v>72118.8</v>
      </c>
      <c r="BK16" s="67"/>
      <c r="BL16" s="67"/>
      <c r="BM16" s="67"/>
      <c r="BN16" s="67"/>
      <c r="BO16" s="67"/>
      <c r="BP16" s="67"/>
    </row>
    <row r="17" spans="2:68" s="7" customFormat="1" ht="20.100000000000001" customHeight="1" x14ac:dyDescent="0.25">
      <c r="B17" s="112" t="s">
        <v>214</v>
      </c>
      <c r="C17" s="75">
        <v>11</v>
      </c>
      <c r="D17" s="64" t="s">
        <v>66</v>
      </c>
      <c r="E17" s="123" t="s">
        <v>255</v>
      </c>
      <c r="F17" s="124">
        <v>7</v>
      </c>
      <c r="G17" s="53"/>
      <c r="H17" s="53"/>
      <c r="I17" s="85">
        <v>1.0900000000000001</v>
      </c>
      <c r="J17" s="53"/>
      <c r="K17" s="80">
        <v>575.1</v>
      </c>
      <c r="L17" s="80">
        <v>574.1</v>
      </c>
      <c r="M17" s="80">
        <v>600</v>
      </c>
      <c r="N17" s="80">
        <v>400</v>
      </c>
      <c r="O17" s="80"/>
      <c r="P17" s="80"/>
      <c r="Q17" s="81">
        <v>8285.0874624000007</v>
      </c>
      <c r="R17" s="81">
        <v>3390.75072</v>
      </c>
      <c r="S17" s="106"/>
      <c r="T17" s="106"/>
      <c r="U17" s="118" t="s">
        <v>238</v>
      </c>
      <c r="V17" s="107"/>
      <c r="W17" s="107"/>
      <c r="X17" s="107">
        <v>19891.3</v>
      </c>
      <c r="Y17" s="107">
        <v>22668.1</v>
      </c>
      <c r="Z17" s="107">
        <v>43302</v>
      </c>
      <c r="AA17" s="107">
        <v>48114</v>
      </c>
      <c r="AB17" s="107">
        <v>53460</v>
      </c>
      <c r="AC17" s="107">
        <v>59400</v>
      </c>
      <c r="AD17" s="107">
        <v>19928.8</v>
      </c>
      <c r="AE17" s="107">
        <v>21981.1</v>
      </c>
      <c r="AF17" s="107">
        <v>28868</v>
      </c>
      <c r="AG17" s="107">
        <v>32076</v>
      </c>
      <c r="AH17" s="107">
        <v>35640</v>
      </c>
      <c r="AI17" s="107">
        <v>39600</v>
      </c>
      <c r="AJ17" s="110">
        <v>3</v>
      </c>
      <c r="AK17" s="110">
        <v>3</v>
      </c>
      <c r="AL17" s="110">
        <v>5</v>
      </c>
      <c r="AM17" s="110">
        <v>5</v>
      </c>
      <c r="AN17" s="110">
        <v>5</v>
      </c>
      <c r="AO17" s="108">
        <f t="shared" si="0"/>
        <v>21</v>
      </c>
      <c r="AP17" s="109">
        <f t="shared" si="1"/>
        <v>0.84</v>
      </c>
      <c r="AQ17" s="47"/>
      <c r="AR17" s="105"/>
      <c r="AS17" s="47"/>
      <c r="AT17" s="128" t="s">
        <v>262</v>
      </c>
      <c r="AU17" s="88"/>
      <c r="AV17" s="88"/>
      <c r="AW17" s="88">
        <f t="shared" si="10"/>
        <v>25386.899444156257</v>
      </c>
      <c r="AX17" s="88">
        <f t="shared" si="11"/>
        <v>13950.159999999998</v>
      </c>
      <c r="AY17" s="88">
        <v>19891.3</v>
      </c>
      <c r="AZ17" s="88">
        <f>+AY17*1.05</f>
        <v>20885.865000000002</v>
      </c>
      <c r="BA17" s="88">
        <f t="shared" ref="BA17:BD17" si="15">+AZ17*1.05</f>
        <v>21930.158250000004</v>
      </c>
      <c r="BB17" s="88">
        <f t="shared" si="15"/>
        <v>23026.666162500005</v>
      </c>
      <c r="BC17" s="88">
        <f t="shared" si="15"/>
        <v>24177.999470625007</v>
      </c>
      <c r="BD17" s="88">
        <f t="shared" si="15"/>
        <v>25386.899444156257</v>
      </c>
      <c r="BE17" s="88">
        <v>19928.8</v>
      </c>
      <c r="BF17" s="88">
        <v>19928.8</v>
      </c>
      <c r="BG17" s="88">
        <f>+BF17*0.7</f>
        <v>13950.159999999998</v>
      </c>
      <c r="BH17" s="88">
        <f>+BG17</f>
        <v>13950.159999999998</v>
      </c>
      <c r="BI17" s="88">
        <f t="shared" ref="BI17:BJ17" si="16">+BH17</f>
        <v>13950.159999999998</v>
      </c>
      <c r="BJ17" s="88">
        <f t="shared" si="16"/>
        <v>13950.159999999998</v>
      </c>
      <c r="BK17" s="110"/>
      <c r="BL17" s="110"/>
      <c r="BM17" s="110"/>
      <c r="BN17" s="110"/>
      <c r="BO17" s="110"/>
      <c r="BP17" s="110"/>
    </row>
    <row r="18" spans="2:68" ht="20.100000000000001" customHeight="1" x14ac:dyDescent="0.25">
      <c r="B18" s="176" t="s">
        <v>211</v>
      </c>
      <c r="C18" s="86">
        <v>12</v>
      </c>
      <c r="D18" s="62" t="s">
        <v>65</v>
      </c>
      <c r="E18" s="123" t="s">
        <v>255</v>
      </c>
      <c r="F18" s="120">
        <v>7</v>
      </c>
      <c r="G18" s="26"/>
      <c r="H18" s="26"/>
      <c r="I18" s="84"/>
      <c r="J18" s="26"/>
      <c r="K18" s="78"/>
      <c r="L18" s="78"/>
      <c r="M18" s="78"/>
      <c r="N18" s="78"/>
      <c r="O18" s="78"/>
      <c r="P18" s="78"/>
      <c r="Q18" s="79">
        <v>0</v>
      </c>
      <c r="R18" s="79">
        <v>0</v>
      </c>
      <c r="S18" s="70"/>
      <c r="T18" s="70"/>
      <c r="U18" s="183" t="s">
        <v>237</v>
      </c>
      <c r="V18" s="70"/>
      <c r="W18" s="70"/>
      <c r="X18" s="70"/>
      <c r="Y18" s="70"/>
      <c r="Z18" s="70"/>
      <c r="AA18" s="70"/>
      <c r="AB18" s="70"/>
      <c r="AC18" s="70"/>
      <c r="AD18" s="70"/>
      <c r="AE18" s="70"/>
      <c r="AF18" s="70"/>
      <c r="AG18" s="70"/>
      <c r="AH18" s="70"/>
      <c r="AI18" s="70"/>
      <c r="AJ18" s="126"/>
      <c r="AK18" s="126"/>
      <c r="AL18" s="126"/>
      <c r="AM18" s="126"/>
      <c r="AN18" s="126"/>
      <c r="AO18" s="49">
        <f t="shared" ref="AO18:AO24" si="17">SUM(AJ18:AN18)</f>
        <v>0</v>
      </c>
      <c r="AP18" s="51">
        <f t="shared" ref="AP18:AP24" si="18">+AO18/25</f>
        <v>0</v>
      </c>
      <c r="AQ18" s="47"/>
      <c r="AR18" s="105"/>
      <c r="AS18" s="47"/>
      <c r="AT18" s="197" t="s">
        <v>347</v>
      </c>
      <c r="AU18" s="81"/>
      <c r="AV18" s="81"/>
      <c r="AW18" s="69">
        <f t="shared" si="10"/>
        <v>121.5</v>
      </c>
      <c r="AX18" s="69">
        <f t="shared" si="11"/>
        <v>110.5</v>
      </c>
      <c r="AY18" s="81">
        <f>24.3*5</f>
        <v>121.5</v>
      </c>
      <c r="AZ18" s="81">
        <f t="shared" ref="AZ18:BD18" si="19">+AY18</f>
        <v>121.5</v>
      </c>
      <c r="BA18" s="81">
        <f t="shared" si="19"/>
        <v>121.5</v>
      </c>
      <c r="BB18" s="81">
        <f t="shared" si="19"/>
        <v>121.5</v>
      </c>
      <c r="BC18" s="81">
        <f t="shared" si="19"/>
        <v>121.5</v>
      </c>
      <c r="BD18" s="81">
        <f t="shared" si="19"/>
        <v>121.5</v>
      </c>
      <c r="BE18" s="81">
        <f>22.1*5</f>
        <v>110.5</v>
      </c>
      <c r="BF18" s="81">
        <f t="shared" ref="BF18:BJ18" si="20">+BE18</f>
        <v>110.5</v>
      </c>
      <c r="BG18" s="81">
        <f t="shared" si="20"/>
        <v>110.5</v>
      </c>
      <c r="BH18" s="81">
        <f t="shared" si="20"/>
        <v>110.5</v>
      </c>
      <c r="BI18" s="81">
        <f t="shared" si="20"/>
        <v>110.5</v>
      </c>
      <c r="BJ18" s="81">
        <f t="shared" si="20"/>
        <v>110.5</v>
      </c>
      <c r="BK18" s="65"/>
      <c r="BL18" s="65"/>
      <c r="BM18" s="65"/>
      <c r="BN18" s="65"/>
      <c r="BO18" s="65"/>
      <c r="BP18" s="65"/>
    </row>
    <row r="19" spans="2:68" s="7" customFormat="1" ht="20.100000000000001" customHeight="1" x14ac:dyDescent="0.25">
      <c r="B19" s="137" t="s">
        <v>207</v>
      </c>
      <c r="C19" s="75">
        <v>13</v>
      </c>
      <c r="D19" s="62" t="s">
        <v>65</v>
      </c>
      <c r="E19" s="123" t="s">
        <v>255</v>
      </c>
      <c r="F19" s="120">
        <v>7</v>
      </c>
      <c r="G19" s="5"/>
      <c r="H19" s="5"/>
      <c r="I19" s="83"/>
      <c r="J19" s="5"/>
      <c r="K19" s="76"/>
      <c r="L19" s="76"/>
      <c r="M19" s="76"/>
      <c r="N19" s="76"/>
      <c r="O19" s="76"/>
      <c r="P19" s="76"/>
      <c r="Q19" s="77">
        <v>1149924.0216398409</v>
      </c>
      <c r="R19" s="77">
        <v>2499569.9490878405</v>
      </c>
      <c r="S19" s="70"/>
      <c r="T19" s="70"/>
      <c r="U19" s="183" t="s">
        <v>237</v>
      </c>
      <c r="V19" s="71"/>
      <c r="W19" s="71"/>
      <c r="X19" s="71"/>
      <c r="Y19" s="71"/>
      <c r="Z19" s="71"/>
      <c r="AA19" s="71"/>
      <c r="AB19" s="71"/>
      <c r="AC19" s="71"/>
      <c r="AD19" s="71"/>
      <c r="AE19" s="71"/>
      <c r="AF19" s="71"/>
      <c r="AG19" s="71"/>
      <c r="AH19" s="71"/>
      <c r="AI19" s="71"/>
      <c r="AJ19" s="66"/>
      <c r="AK19" s="66"/>
      <c r="AL19" s="66"/>
      <c r="AM19" s="66"/>
      <c r="AN19" s="66"/>
      <c r="AO19" s="49">
        <f t="shared" si="17"/>
        <v>0</v>
      </c>
      <c r="AP19" s="51">
        <f t="shared" si="18"/>
        <v>0</v>
      </c>
      <c r="AQ19" s="47"/>
      <c r="AR19" s="105"/>
      <c r="AS19" s="47"/>
      <c r="AT19" s="142" t="s">
        <v>290</v>
      </c>
      <c r="AU19" s="87"/>
      <c r="AV19" s="87"/>
      <c r="AW19" s="87">
        <f t="shared" si="10"/>
        <v>726604.59117335989</v>
      </c>
      <c r="AX19" s="87">
        <f t="shared" si="11"/>
        <v>495945.8514948003</v>
      </c>
      <c r="AY19" s="87">
        <f>+'[1]Autodecl Barranca'!$E$132</f>
        <v>1149924.0216398409</v>
      </c>
      <c r="AZ19" s="87">
        <f>+AY19*1</f>
        <v>1149924.0216398409</v>
      </c>
      <c r="BA19" s="87">
        <f t="shared" ref="BA19:BI19" si="21">+AZ19*1</f>
        <v>1149924.0216398409</v>
      </c>
      <c r="BB19" s="87">
        <f t="shared" si="21"/>
        <v>1149924.0216398409</v>
      </c>
      <c r="BC19" s="87">
        <f t="shared" si="21"/>
        <v>1149924.0216398409</v>
      </c>
      <c r="BD19" s="87">
        <f>+'[1]Autodecl Barranca'!$L$132</f>
        <v>726604.59117335989</v>
      </c>
      <c r="BE19" s="87">
        <f>+'[1]Autodecl Barranca'!$E$133</f>
        <v>2499569.9490878405</v>
      </c>
      <c r="BF19" s="87">
        <f t="shared" si="21"/>
        <v>2499569.9490878405</v>
      </c>
      <c r="BG19" s="87">
        <f t="shared" si="21"/>
        <v>2499569.9490878405</v>
      </c>
      <c r="BH19" s="87">
        <f t="shared" si="21"/>
        <v>2499569.9490878405</v>
      </c>
      <c r="BI19" s="87">
        <f t="shared" si="21"/>
        <v>2499569.9490878405</v>
      </c>
      <c r="BJ19" s="87">
        <f>+'[1]Autodecl Barranca'!$L$133</f>
        <v>495945.8514948003</v>
      </c>
      <c r="BK19" s="66">
        <v>115</v>
      </c>
      <c r="BL19" s="66">
        <v>115</v>
      </c>
      <c r="BM19" s="66">
        <v>115</v>
      </c>
      <c r="BN19" s="66">
        <v>115</v>
      </c>
      <c r="BO19" s="66">
        <v>115</v>
      </c>
      <c r="BP19" s="66">
        <v>115</v>
      </c>
    </row>
    <row r="20" spans="2:68" s="7" customFormat="1" ht="20.100000000000001" customHeight="1" x14ac:dyDescent="0.25">
      <c r="B20" s="137" t="s">
        <v>204</v>
      </c>
      <c r="C20" s="75">
        <v>14</v>
      </c>
      <c r="D20" s="61" t="s">
        <v>208</v>
      </c>
      <c r="E20" s="136" t="s">
        <v>255</v>
      </c>
      <c r="F20" s="119">
        <v>7</v>
      </c>
      <c r="G20" s="26"/>
      <c r="H20" s="26"/>
      <c r="I20" s="84"/>
      <c r="J20" s="26"/>
      <c r="K20" s="78"/>
      <c r="L20" s="78"/>
      <c r="M20" s="78"/>
      <c r="N20" s="78"/>
      <c r="O20" s="78"/>
      <c r="P20" s="78"/>
      <c r="Q20" s="79">
        <v>28474.497892080002</v>
      </c>
      <c r="R20" s="79">
        <v>22614.482787119996</v>
      </c>
      <c r="S20" s="101"/>
      <c r="T20" s="101"/>
      <c r="U20" s="147" t="s">
        <v>237</v>
      </c>
      <c r="V20" s="101"/>
      <c r="W20" s="101"/>
      <c r="X20" s="101"/>
      <c r="Y20" s="101"/>
      <c r="Z20" s="101"/>
      <c r="AA20" s="101"/>
      <c r="AB20" s="101"/>
      <c r="AC20" s="101"/>
      <c r="AD20" s="101"/>
      <c r="AE20" s="101"/>
      <c r="AF20" s="101"/>
      <c r="AG20" s="101"/>
      <c r="AH20" s="101"/>
      <c r="AI20" s="101"/>
      <c r="AJ20" s="127"/>
      <c r="AK20" s="127"/>
      <c r="AL20" s="127"/>
      <c r="AM20" s="127"/>
      <c r="AN20" s="127"/>
      <c r="AO20" s="50">
        <f t="shared" si="17"/>
        <v>0</v>
      </c>
      <c r="AP20" s="96">
        <f t="shared" si="18"/>
        <v>0</v>
      </c>
      <c r="AQ20" s="47"/>
      <c r="AR20" s="105"/>
      <c r="AS20" s="47"/>
      <c r="AT20" s="142" t="s">
        <v>290</v>
      </c>
      <c r="AU20" s="87"/>
      <c r="AV20" s="87"/>
      <c r="AW20" s="87">
        <f t="shared" si="10"/>
        <v>8101.1775520800002</v>
      </c>
      <c r="AX20" s="87">
        <f t="shared" si="11"/>
        <v>8068.9840264800005</v>
      </c>
      <c r="AY20" s="87">
        <f>+[1]Autodecl!$CD$33</f>
        <v>28474.497892080002</v>
      </c>
      <c r="AZ20" s="87">
        <f>+AY20*(1+[1]Autodecl!$BX$29)</f>
        <v>28474.497892080002</v>
      </c>
      <c r="BA20" s="87">
        <f>+AZ20*(1+[1]Autodecl!$BX$29)</f>
        <v>28474.497892080002</v>
      </c>
      <c r="BB20" s="87">
        <f>+BA20*(1+[1]Autodecl!$BX$29)</f>
        <v>28474.497892080002</v>
      </c>
      <c r="BC20" s="87">
        <f>+BB20*(1+[1]Autodecl!$BX$29)</f>
        <v>28474.497892080002</v>
      </c>
      <c r="BD20" s="87">
        <f>+[1]Autodecl!$CE$33</f>
        <v>8101.1775520800002</v>
      </c>
      <c r="BE20" s="87">
        <f>+[1]Autodecl!$CD$34</f>
        <v>22614.482787119996</v>
      </c>
      <c r="BF20" s="87">
        <f>+BE20*(1+[1]Autodecl!$BX$29)</f>
        <v>22614.482787119996</v>
      </c>
      <c r="BG20" s="87">
        <f>+BF20*(1+[1]Autodecl!$BX$29)</f>
        <v>22614.482787119996</v>
      </c>
      <c r="BH20" s="87">
        <f>+BG20*(1+[1]Autodecl!$BX$29)</f>
        <v>22614.482787119996</v>
      </c>
      <c r="BI20" s="87">
        <f>+BH20*(1+[1]Autodecl!$BX$29)</f>
        <v>22614.482787119996</v>
      </c>
      <c r="BJ20" s="87">
        <f>+[1]Autodecl!$CE$34</f>
        <v>8068.9840264800005</v>
      </c>
      <c r="BK20" s="86">
        <v>5</v>
      </c>
      <c r="BL20" s="86">
        <v>5</v>
      </c>
      <c r="BM20" s="86">
        <v>5</v>
      </c>
      <c r="BN20" s="86">
        <v>5</v>
      </c>
      <c r="BO20" s="86">
        <v>5</v>
      </c>
      <c r="BP20" s="86">
        <v>5</v>
      </c>
    </row>
    <row r="21" spans="2:68" s="7" customFormat="1" ht="20.100000000000001" customHeight="1" x14ac:dyDescent="0.25">
      <c r="B21" s="137" t="s">
        <v>205</v>
      </c>
      <c r="C21" s="86">
        <v>15</v>
      </c>
      <c r="D21" s="61" t="s">
        <v>209</v>
      </c>
      <c r="E21" s="136" t="s">
        <v>255</v>
      </c>
      <c r="F21" s="119">
        <v>7</v>
      </c>
      <c r="G21" s="26"/>
      <c r="H21" s="26"/>
      <c r="I21" s="84"/>
      <c r="J21" s="26"/>
      <c r="K21" s="78"/>
      <c r="L21" s="78"/>
      <c r="M21" s="78"/>
      <c r="N21" s="78"/>
      <c r="O21" s="78"/>
      <c r="P21" s="78"/>
      <c r="Q21" s="79">
        <v>39688.055999999997</v>
      </c>
      <c r="R21" s="79">
        <v>29646.047519999996</v>
      </c>
      <c r="S21" s="79"/>
      <c r="T21" s="79"/>
      <c r="U21" s="147" t="s">
        <v>237</v>
      </c>
      <c r="V21" s="72"/>
      <c r="W21" s="72"/>
      <c r="X21" s="72"/>
      <c r="Y21" s="72"/>
      <c r="Z21" s="72"/>
      <c r="AA21" s="72"/>
      <c r="AB21" s="72"/>
      <c r="AC21" s="72"/>
      <c r="AD21" s="72"/>
      <c r="AE21" s="72"/>
      <c r="AF21" s="72"/>
      <c r="AG21" s="72"/>
      <c r="AH21" s="72"/>
      <c r="AI21" s="72"/>
      <c r="AJ21" s="67"/>
      <c r="AK21" s="67"/>
      <c r="AL21" s="67"/>
      <c r="AM21" s="67"/>
      <c r="AN21" s="67"/>
      <c r="AO21" s="50">
        <f t="shared" si="17"/>
        <v>0</v>
      </c>
      <c r="AP21" s="96">
        <f t="shared" si="18"/>
        <v>0</v>
      </c>
      <c r="AQ21" s="47"/>
      <c r="AR21" s="105"/>
      <c r="AS21" s="47"/>
      <c r="AT21" s="142" t="s">
        <v>290</v>
      </c>
      <c r="AU21" s="87"/>
      <c r="AV21" s="87"/>
      <c r="AW21" s="87">
        <f t="shared" si="10"/>
        <v>27940.499957364151</v>
      </c>
      <c r="AX21" s="87">
        <f t="shared" si="11"/>
        <v>27940.499957364151</v>
      </c>
      <c r="AY21" s="87">
        <f>+[1]Autodecl!$AHX$33</f>
        <v>40772.582860928858</v>
      </c>
      <c r="AZ21" s="87">
        <f>+AY21*(1+[1]Autodecl!$AHR$29)</f>
        <v>40894.900609511642</v>
      </c>
      <c r="BA21" s="87">
        <f>+AZ21*(1+[1]Autodecl!$AHR$29)</f>
        <v>41017.585311340175</v>
      </c>
      <c r="BB21" s="87">
        <f>+BA21*(1+[1]Autodecl!$AHR$29)</f>
        <v>41140.638067274194</v>
      </c>
      <c r="BC21" s="87">
        <f>+BB21*(1+[1]Autodecl!$AHR$29)</f>
        <v>41264.059981476013</v>
      </c>
      <c r="BD21" s="87">
        <f>+[1]Autodecl!$AHY$33</f>
        <v>27940.499957364151</v>
      </c>
      <c r="BE21" s="87">
        <f>+[1]Autodecl!$AHX$34</f>
        <v>30456.163663149298</v>
      </c>
      <c r="BF21" s="87">
        <f>+BE21*(1+[1]Autodecl!$AHR$29)</f>
        <v>30547.532154138742</v>
      </c>
      <c r="BG21" s="87">
        <f>+BF21*(1+[1]Autodecl!$AHR$29)</f>
        <v>30639.174750601156</v>
      </c>
      <c r="BH21" s="87">
        <f>+BG21*(1+[1]Autodecl!$AHR$29)</f>
        <v>30731.092274852956</v>
      </c>
      <c r="BI21" s="87">
        <f>+BH21*(1+[1]Autodecl!$AHR$29)</f>
        <v>30823.285551677513</v>
      </c>
      <c r="BJ21" s="87">
        <f>+[1]Autodecl!$AHY$34</f>
        <v>27940.499957364151</v>
      </c>
      <c r="BK21" s="67">
        <v>2</v>
      </c>
      <c r="BL21" s="67">
        <v>2</v>
      </c>
      <c r="BM21" s="67">
        <v>2</v>
      </c>
      <c r="BN21" s="67">
        <v>2</v>
      </c>
      <c r="BO21" s="67">
        <v>2</v>
      </c>
      <c r="BP21" s="67">
        <v>2</v>
      </c>
    </row>
    <row r="22" spans="2:68" s="7" customFormat="1" ht="20.100000000000001" customHeight="1" x14ac:dyDescent="0.25">
      <c r="B22" s="137" t="s">
        <v>206</v>
      </c>
      <c r="C22" s="75">
        <v>16</v>
      </c>
      <c r="D22" s="61" t="s">
        <v>90</v>
      </c>
      <c r="E22" s="136" t="s">
        <v>255</v>
      </c>
      <c r="F22" s="119">
        <v>7</v>
      </c>
      <c r="G22" s="26"/>
      <c r="H22" s="26"/>
      <c r="I22" s="84"/>
      <c r="J22" s="26"/>
      <c r="K22" s="78"/>
      <c r="L22" s="78"/>
      <c r="M22" s="78"/>
      <c r="N22" s="78"/>
      <c r="O22" s="78"/>
      <c r="P22" s="78"/>
      <c r="Q22" s="79">
        <v>186688.85475599999</v>
      </c>
      <c r="R22" s="79">
        <v>123162.88877999998</v>
      </c>
      <c r="S22" s="101"/>
      <c r="T22" s="101"/>
      <c r="U22" s="147" t="s">
        <v>237</v>
      </c>
      <c r="V22" s="72"/>
      <c r="W22" s="72"/>
      <c r="X22" s="72"/>
      <c r="Y22" s="72"/>
      <c r="Z22" s="72"/>
      <c r="AA22" s="72"/>
      <c r="AB22" s="72"/>
      <c r="AC22" s="72"/>
      <c r="AD22" s="72"/>
      <c r="AE22" s="72"/>
      <c r="AF22" s="72"/>
      <c r="AG22" s="72"/>
      <c r="AH22" s="72"/>
      <c r="AI22" s="72"/>
      <c r="AJ22" s="67"/>
      <c r="AK22" s="67"/>
      <c r="AL22" s="67"/>
      <c r="AM22" s="67"/>
      <c r="AN22" s="67"/>
      <c r="AO22" s="50">
        <f t="shared" si="17"/>
        <v>0</v>
      </c>
      <c r="AP22" s="96">
        <f t="shared" si="18"/>
        <v>0</v>
      </c>
      <c r="AQ22" s="47"/>
      <c r="AR22" s="105"/>
      <c r="AS22" s="47"/>
      <c r="AT22" s="142" t="s">
        <v>290</v>
      </c>
      <c r="AU22" s="87"/>
      <c r="AV22" s="87"/>
      <c r="AW22" s="87">
        <f t="shared" si="10"/>
        <v>68413.28385553362</v>
      </c>
      <c r="AX22" s="87">
        <f t="shared" si="11"/>
        <v>68579.11719745188</v>
      </c>
      <c r="AY22" s="87">
        <f>+[1]Autodecl!$AER$33</f>
        <v>188939.22238874683</v>
      </c>
      <c r="AZ22" s="87">
        <f>+AY22*(1+[1]Autodecl!$AEL$29)</f>
        <v>189506.04005591304</v>
      </c>
      <c r="BA22" s="87">
        <f>+AZ22*(1+[1]Autodecl!$AEL$29)</f>
        <v>190074.55817608075</v>
      </c>
      <c r="BB22" s="87">
        <f>+BA22*(1+[1]Autodecl!$AEL$29)</f>
        <v>190644.78185060897</v>
      </c>
      <c r="BC22" s="87">
        <f>+BB22*(1+[1]Autodecl!$AEL$29)</f>
        <v>191216.71619616076</v>
      </c>
      <c r="BD22" s="87">
        <f>+[1]Autodecl!$AES$33</f>
        <v>68413.28385553362</v>
      </c>
      <c r="BE22" s="87">
        <f>+[1]Autodecl!$AER$34</f>
        <v>124647.50755292222</v>
      </c>
      <c r="BF22" s="87">
        <f>+BE22*(1+[1]Autodecl!$AEL$29)</f>
        <v>125021.45007558097</v>
      </c>
      <c r="BG22" s="87">
        <f>+BF22*(1+[1]Autodecl!$AEL$29)</f>
        <v>125396.51442580771</v>
      </c>
      <c r="BH22" s="87">
        <f>+BG22*(1+[1]Autodecl!$AEL$29)</f>
        <v>125772.70396908511</v>
      </c>
      <c r="BI22" s="87">
        <f>+BH22*(1+[1]Autodecl!$AEL$29)</f>
        <v>126150.02208099235</v>
      </c>
      <c r="BJ22" s="87">
        <f>+[1]Autodecl!$AES$34</f>
        <v>68579.11719745188</v>
      </c>
      <c r="BK22" s="67">
        <v>14</v>
      </c>
      <c r="BL22" s="67">
        <v>14</v>
      </c>
      <c r="BM22" s="67">
        <v>14</v>
      </c>
      <c r="BN22" s="67">
        <v>14</v>
      </c>
      <c r="BO22" s="67">
        <v>14</v>
      </c>
      <c r="BP22" s="67">
        <v>14</v>
      </c>
    </row>
    <row r="23" spans="2:68" s="7" customFormat="1" ht="20.100000000000001" customHeight="1" x14ac:dyDescent="0.25">
      <c r="B23" s="180" t="s">
        <v>249</v>
      </c>
      <c r="C23" s="75">
        <v>17</v>
      </c>
      <c r="D23" s="63" t="s">
        <v>210</v>
      </c>
      <c r="E23" s="123" t="s">
        <v>255</v>
      </c>
      <c r="F23" s="119">
        <v>7</v>
      </c>
      <c r="G23" s="53"/>
      <c r="H23" s="53"/>
      <c r="I23" s="85"/>
      <c r="J23" s="53"/>
      <c r="K23" s="80"/>
      <c r="L23" s="80"/>
      <c r="M23" s="80"/>
      <c r="N23" s="80"/>
      <c r="O23" s="80"/>
      <c r="P23" s="80"/>
      <c r="Q23" s="81">
        <v>21552.293700000002</v>
      </c>
      <c r="R23" s="81">
        <v>70759.609559999997</v>
      </c>
      <c r="S23" s="82"/>
      <c r="T23" s="82"/>
      <c r="U23" s="174" t="s">
        <v>237</v>
      </c>
      <c r="V23" s="73"/>
      <c r="W23" s="73"/>
      <c r="X23" s="73"/>
      <c r="Y23" s="73"/>
      <c r="Z23" s="73"/>
      <c r="AA23" s="73"/>
      <c r="AB23" s="73"/>
      <c r="AC23" s="73"/>
      <c r="AD23" s="73"/>
      <c r="AE23" s="73"/>
      <c r="AF23" s="73"/>
      <c r="AG23" s="73"/>
      <c r="AH23" s="73"/>
      <c r="AI23" s="73"/>
      <c r="AJ23" s="68"/>
      <c r="AK23" s="68"/>
      <c r="AL23" s="68"/>
      <c r="AM23" s="68"/>
      <c r="AN23" s="68"/>
      <c r="AO23" s="56">
        <f t="shared" si="17"/>
        <v>0</v>
      </c>
      <c r="AP23" s="57">
        <f t="shared" si="18"/>
        <v>0</v>
      </c>
      <c r="AQ23" s="47"/>
      <c r="AR23" s="105"/>
      <c r="AS23" s="47"/>
      <c r="AT23" s="197" t="s">
        <v>348</v>
      </c>
      <c r="AU23" s="88"/>
      <c r="AV23" s="88"/>
      <c r="AW23" s="88">
        <f t="shared" si="10"/>
        <v>17241.834960000004</v>
      </c>
      <c r="AX23" s="88">
        <f t="shared" si="11"/>
        <v>56607.687647999999</v>
      </c>
      <c r="AY23" s="81">
        <f t="shared" ref="AY23" si="22">+Q23</f>
        <v>21552.293700000002</v>
      </c>
      <c r="AZ23" s="81">
        <f t="shared" ref="AZ23:BD24" si="23">+AY23</f>
        <v>21552.293700000002</v>
      </c>
      <c r="BA23" s="81">
        <f t="shared" si="23"/>
        <v>21552.293700000002</v>
      </c>
      <c r="BB23" s="81">
        <f t="shared" si="23"/>
        <v>21552.293700000002</v>
      </c>
      <c r="BC23" s="81">
        <f t="shared" si="23"/>
        <v>21552.293700000002</v>
      </c>
      <c r="BD23" s="81">
        <f>+BC23*0.8</f>
        <v>17241.834960000004</v>
      </c>
      <c r="BE23" s="81">
        <f t="shared" ref="BE23" si="24">+R23</f>
        <v>70759.609559999997</v>
      </c>
      <c r="BF23" s="81">
        <f t="shared" ref="BF23:BJ24" si="25">+BE23</f>
        <v>70759.609559999997</v>
      </c>
      <c r="BG23" s="81">
        <f t="shared" si="25"/>
        <v>70759.609559999997</v>
      </c>
      <c r="BH23" s="81">
        <f t="shared" si="25"/>
        <v>70759.609559999997</v>
      </c>
      <c r="BI23" s="81">
        <f t="shared" si="25"/>
        <v>70759.609559999997</v>
      </c>
      <c r="BJ23" s="81">
        <f>+BI23*0.8</f>
        <v>56607.687647999999</v>
      </c>
      <c r="BK23" s="68"/>
      <c r="BL23" s="68"/>
      <c r="BM23" s="68"/>
      <c r="BN23" s="68"/>
      <c r="BO23" s="68"/>
      <c r="BP23" s="68"/>
    </row>
    <row r="24" spans="2:68" s="7" customFormat="1" ht="20.100000000000001" customHeight="1" x14ac:dyDescent="0.25">
      <c r="B24" s="176" t="s">
        <v>215</v>
      </c>
      <c r="C24" s="86">
        <v>18</v>
      </c>
      <c r="D24" s="62" t="s">
        <v>65</v>
      </c>
      <c r="E24" s="123" t="s">
        <v>255</v>
      </c>
      <c r="F24" s="120">
        <v>7</v>
      </c>
      <c r="G24" s="26"/>
      <c r="H24" s="26"/>
      <c r="I24" s="84"/>
      <c r="J24" s="26"/>
      <c r="K24" s="78"/>
      <c r="L24" s="78"/>
      <c r="M24" s="78"/>
      <c r="N24" s="78"/>
      <c r="O24" s="78"/>
      <c r="P24" s="78"/>
      <c r="Q24" s="79">
        <v>0</v>
      </c>
      <c r="R24" s="79">
        <v>0</v>
      </c>
      <c r="S24" s="79"/>
      <c r="T24" s="79"/>
      <c r="U24" s="174" t="s">
        <v>237</v>
      </c>
      <c r="V24" s="72"/>
      <c r="W24" s="72"/>
      <c r="X24" s="72"/>
      <c r="Y24" s="72"/>
      <c r="Z24" s="72"/>
      <c r="AA24" s="72"/>
      <c r="AB24" s="72"/>
      <c r="AC24" s="72"/>
      <c r="AD24" s="72"/>
      <c r="AE24" s="72"/>
      <c r="AF24" s="72"/>
      <c r="AG24" s="72"/>
      <c r="AH24" s="72"/>
      <c r="AI24" s="72"/>
      <c r="AJ24" s="67"/>
      <c r="AK24" s="67"/>
      <c r="AL24" s="67"/>
      <c r="AM24" s="67"/>
      <c r="AN24" s="67"/>
      <c r="AO24" s="49">
        <f t="shared" si="17"/>
        <v>0</v>
      </c>
      <c r="AP24" s="51">
        <f t="shared" si="18"/>
        <v>0</v>
      </c>
      <c r="AQ24" s="47"/>
      <c r="AR24" s="105"/>
      <c r="AS24" s="47"/>
      <c r="AT24" s="197" t="s">
        <v>349</v>
      </c>
      <c r="AU24" s="88"/>
      <c r="AV24" s="88"/>
      <c r="AW24" s="88">
        <f t="shared" ref="AW24" si="26">+BD24</f>
        <v>25228.800000000003</v>
      </c>
      <c r="AX24" s="88">
        <f t="shared" ref="AX24" si="27">+BJ24</f>
        <v>12614.400000000001</v>
      </c>
      <c r="AY24" s="182">
        <f>1*800*0.0864*365</f>
        <v>25228.800000000003</v>
      </c>
      <c r="AZ24" s="81">
        <f t="shared" si="23"/>
        <v>25228.800000000003</v>
      </c>
      <c r="BA24" s="81">
        <f t="shared" si="23"/>
        <v>25228.800000000003</v>
      </c>
      <c r="BB24" s="81">
        <f t="shared" si="23"/>
        <v>25228.800000000003</v>
      </c>
      <c r="BC24" s="81">
        <f t="shared" si="23"/>
        <v>25228.800000000003</v>
      </c>
      <c r="BD24" s="81">
        <f t="shared" si="23"/>
        <v>25228.800000000003</v>
      </c>
      <c r="BE24" s="81">
        <f>1*400*0.0864*365</f>
        <v>12614.400000000001</v>
      </c>
      <c r="BF24" s="81">
        <f t="shared" si="25"/>
        <v>12614.400000000001</v>
      </c>
      <c r="BG24" s="81">
        <f t="shared" si="25"/>
        <v>12614.400000000001</v>
      </c>
      <c r="BH24" s="81">
        <f t="shared" si="25"/>
        <v>12614.400000000001</v>
      </c>
      <c r="BI24" s="81">
        <f t="shared" si="25"/>
        <v>12614.400000000001</v>
      </c>
      <c r="BJ24" s="81">
        <f t="shared" si="25"/>
        <v>12614.400000000001</v>
      </c>
      <c r="BK24" s="67"/>
      <c r="BL24" s="67"/>
      <c r="BM24" s="67"/>
      <c r="BN24" s="67"/>
      <c r="BO24" s="67"/>
      <c r="BP24" s="67"/>
    </row>
    <row r="25" spans="2:68" ht="30" customHeight="1" x14ac:dyDescent="0.25">
      <c r="B25" s="59" t="s">
        <v>43</v>
      </c>
      <c r="C25" s="3"/>
      <c r="D25" s="62"/>
      <c r="E25" s="3"/>
      <c r="F25" s="3"/>
      <c r="G25" s="3"/>
      <c r="H25" s="3"/>
      <c r="I25" s="3"/>
      <c r="J25" s="3"/>
      <c r="K25" s="69"/>
      <c r="L25" s="69"/>
      <c r="M25" s="69"/>
      <c r="N25" s="69"/>
      <c r="O25" s="69"/>
      <c r="P25" s="69"/>
      <c r="Q25" s="77">
        <f>SUM(Q9:Q24)</f>
        <v>1524955.3545823211</v>
      </c>
      <c r="R25" s="77">
        <f>SUM(R9:R24)</f>
        <v>2880344.4314469607</v>
      </c>
      <c r="S25" s="77">
        <f>SUM(S9:S24)</f>
        <v>0</v>
      </c>
      <c r="T25" s="77">
        <f>SUM(T9:T24)</f>
        <v>0</v>
      </c>
      <c r="U25" s="3"/>
      <c r="V25" s="69"/>
      <c r="W25" s="69"/>
      <c r="X25" s="69"/>
      <c r="Y25" s="69"/>
      <c r="Z25" s="69"/>
      <c r="AA25" s="69"/>
      <c r="AB25" s="69"/>
      <c r="AC25" s="69"/>
      <c r="AD25" s="69"/>
      <c r="AE25" s="69"/>
      <c r="AF25" s="74"/>
      <c r="AG25" s="69"/>
      <c r="AH25" s="69"/>
      <c r="AI25" s="69"/>
      <c r="AJ25" s="3"/>
      <c r="AK25" s="3"/>
      <c r="AL25" s="3"/>
      <c r="AM25" s="3"/>
      <c r="AN25" s="3"/>
      <c r="AO25" s="3"/>
      <c r="AP25" s="3"/>
      <c r="AQ25" s="6"/>
      <c r="AR25" s="6"/>
      <c r="AS25" s="6"/>
      <c r="AT25" s="3"/>
      <c r="AU25" s="87">
        <f t="shared" ref="AU25:BJ25" si="28">SUM(AU9:AU24)</f>
        <v>0</v>
      </c>
      <c r="AV25" s="87">
        <f t="shared" si="28"/>
        <v>0</v>
      </c>
      <c r="AW25" s="87">
        <f t="shared" si="28"/>
        <v>5254824.3641424924</v>
      </c>
      <c r="AX25" s="87">
        <f t="shared" si="28"/>
        <v>1962303.007444096</v>
      </c>
      <c r="AY25" s="87">
        <f t="shared" si="28"/>
        <v>5850321.5956815965</v>
      </c>
      <c r="AZ25" s="87">
        <f t="shared" si="28"/>
        <v>5846493.1960973451</v>
      </c>
      <c r="BA25" s="87">
        <f t="shared" si="28"/>
        <v>5837164.2921693418</v>
      </c>
      <c r="BB25" s="87">
        <f t="shared" si="28"/>
        <v>5837398.3765123039</v>
      </c>
      <c r="BC25" s="87">
        <f t="shared" si="28"/>
        <v>5837745.6660801815</v>
      </c>
      <c r="BD25" s="87">
        <f t="shared" si="28"/>
        <v>5254824.3641424924</v>
      </c>
      <c r="BE25" s="87">
        <f t="shared" si="28"/>
        <v>18612084.419771034</v>
      </c>
      <c r="BF25" s="87">
        <f t="shared" si="28"/>
        <v>18612003.530784685</v>
      </c>
      <c r="BG25" s="87">
        <f t="shared" si="28"/>
        <v>4057119.1977313687</v>
      </c>
      <c r="BH25" s="87">
        <f t="shared" si="28"/>
        <v>4055917.7047988987</v>
      </c>
      <c r="BI25" s="87">
        <f t="shared" si="28"/>
        <v>4055078.2161876303</v>
      </c>
      <c r="BJ25" s="87">
        <f t="shared" si="28"/>
        <v>1962303.007444096</v>
      </c>
      <c r="BK25" s="3"/>
      <c r="BL25" s="3"/>
      <c r="BM25" s="3"/>
      <c r="BN25" s="3"/>
      <c r="BO25" s="3"/>
      <c r="BP25" s="3"/>
    </row>
    <row r="26" spans="2:68" x14ac:dyDescent="0.25">
      <c r="U26" s="2"/>
      <c r="V26" s="2"/>
      <c r="W26" s="2"/>
      <c r="X26" s="2"/>
      <c r="Y26" s="2"/>
      <c r="Z26" s="2"/>
      <c r="AA26" s="2"/>
      <c r="AB26" s="2"/>
      <c r="AC26" s="2"/>
      <c r="AD26" s="2"/>
      <c r="AE26" s="2"/>
      <c r="AF26" s="2"/>
      <c r="AG26" s="2"/>
      <c r="AH26" s="2"/>
      <c r="AI26" s="2"/>
      <c r="AJ26" s="2"/>
      <c r="AK26" s="2"/>
      <c r="AL26" s="2"/>
      <c r="AM26" s="2"/>
      <c r="AN26" s="2"/>
      <c r="AO26" s="2"/>
      <c r="AP26" s="2"/>
      <c r="AQ26" s="7"/>
      <c r="AR26" s="7"/>
      <c r="AS26" s="7"/>
      <c r="AT26" s="2"/>
      <c r="AU26" s="24"/>
      <c r="AV26" s="24"/>
      <c r="AW26" s="24"/>
      <c r="AX26" s="24"/>
      <c r="AY26" s="2"/>
      <c r="AZ26" s="2"/>
      <c r="BA26" s="2"/>
      <c r="BB26" s="2"/>
      <c r="BC26" s="2"/>
      <c r="BD26" s="2"/>
      <c r="BE26" s="2"/>
      <c r="BF26" s="2"/>
      <c r="BG26" s="2"/>
      <c r="BH26" s="2"/>
      <c r="BI26" s="2"/>
      <c r="BJ26" s="2"/>
      <c r="BK26" s="2"/>
      <c r="BL26" s="2"/>
      <c r="BM26" s="2"/>
      <c r="BN26" s="2"/>
      <c r="BO26" s="2"/>
      <c r="BP26" s="2"/>
    </row>
    <row r="27" spans="2:68" x14ac:dyDescent="0.25">
      <c r="U27" s="2"/>
      <c r="V27" s="2"/>
      <c r="W27" s="2"/>
      <c r="X27" s="2"/>
      <c r="Y27" s="2"/>
      <c r="Z27" s="2"/>
      <c r="AA27" s="2"/>
      <c r="AB27" s="2"/>
      <c r="AC27" s="2"/>
      <c r="AD27" s="2"/>
      <c r="AE27" s="2"/>
      <c r="AF27" s="2"/>
      <c r="AG27" s="2"/>
      <c r="AH27" s="2"/>
      <c r="AI27" s="2"/>
      <c r="AJ27" s="2"/>
      <c r="AK27" s="2"/>
      <c r="AL27" s="2"/>
      <c r="AM27" s="2"/>
      <c r="AN27" s="2"/>
      <c r="AO27" s="2"/>
      <c r="AP27" s="2"/>
      <c r="AQ27" s="7"/>
      <c r="AR27" s="7"/>
      <c r="AS27" s="7"/>
      <c r="AT27" s="2"/>
      <c r="AU27" s="25"/>
      <c r="AV27" s="25"/>
      <c r="AW27" s="25"/>
      <c r="AX27" s="25"/>
      <c r="AY27" s="2"/>
      <c r="AZ27" s="2"/>
      <c r="BA27" s="2"/>
      <c r="BB27" s="2"/>
      <c r="BC27" s="2"/>
      <c r="BD27" s="2"/>
      <c r="BE27" s="2"/>
      <c r="BF27" s="2"/>
      <c r="BG27" s="2"/>
      <c r="BH27" s="2"/>
      <c r="BI27" s="2"/>
      <c r="BJ27" s="2"/>
      <c r="BK27" s="2"/>
      <c r="BL27" s="2"/>
      <c r="BM27" s="2"/>
      <c r="BN27" s="2"/>
      <c r="BO27" s="2"/>
      <c r="BP27" s="2"/>
    </row>
    <row r="28" spans="2:68" x14ac:dyDescent="0.25">
      <c r="Q28" s="8"/>
      <c r="R28" s="10"/>
      <c r="U28" s="2"/>
      <c r="V28" s="2"/>
      <c r="W28" s="2"/>
      <c r="X28" s="2"/>
      <c r="Y28" s="2"/>
      <c r="Z28" s="2"/>
      <c r="AA28" s="2"/>
      <c r="AB28" s="2"/>
      <c r="AC28" s="2"/>
      <c r="AD28" s="2"/>
      <c r="AE28" s="2"/>
      <c r="AF28" s="2"/>
      <c r="AG28" s="2"/>
      <c r="AH28" s="2"/>
      <c r="AI28" s="2"/>
      <c r="AJ28" s="2"/>
      <c r="AK28" s="2"/>
      <c r="AL28" s="2"/>
      <c r="AM28" s="2"/>
      <c r="AN28" s="2"/>
      <c r="AO28" s="2"/>
      <c r="AP28" s="2"/>
      <c r="AQ28" s="7"/>
      <c r="AR28" s="7"/>
      <c r="AS28" s="7"/>
      <c r="AT28" s="2"/>
      <c r="AU28" s="2"/>
      <c r="AV28" s="2"/>
      <c r="AW28" s="2"/>
      <c r="AX28" s="2"/>
      <c r="AY28" s="2"/>
      <c r="AZ28" s="2"/>
      <c r="BA28" s="2"/>
      <c r="BB28" s="2"/>
      <c r="BC28" s="2"/>
      <c r="BD28" s="2"/>
      <c r="BE28" s="2"/>
      <c r="BF28" s="2"/>
      <c r="BG28" s="2"/>
      <c r="BH28" s="2"/>
      <c r="BI28" s="2"/>
      <c r="BJ28" s="2"/>
      <c r="BK28" s="2"/>
      <c r="BL28" s="2"/>
      <c r="BM28" s="2"/>
      <c r="BN28" s="2"/>
      <c r="BO28" s="2"/>
      <c r="BP28" s="2"/>
    </row>
    <row r="29" spans="2:68" x14ac:dyDescent="0.25">
      <c r="Q29" s="10"/>
      <c r="R29" s="10"/>
      <c r="U29" s="2"/>
      <c r="V29" s="2"/>
      <c r="W29" s="2"/>
      <c r="X29" s="2"/>
      <c r="Y29" s="2"/>
      <c r="Z29" s="2"/>
      <c r="AA29" s="2"/>
      <c r="AB29" s="2"/>
      <c r="AC29" s="2"/>
      <c r="AD29" s="2"/>
      <c r="AE29" s="2"/>
      <c r="AF29" s="2"/>
      <c r="AG29" s="2"/>
      <c r="AH29" s="2"/>
      <c r="AI29" s="2"/>
      <c r="AJ29" s="2"/>
      <c r="AK29" s="2"/>
      <c r="AL29" s="2"/>
      <c r="AM29" s="2"/>
      <c r="AN29" s="2"/>
      <c r="AO29" s="2"/>
      <c r="AP29" s="2"/>
      <c r="AQ29" s="7"/>
      <c r="AR29" s="7"/>
      <c r="AS29" s="7"/>
      <c r="AT29" s="2"/>
      <c r="AU29" s="2"/>
      <c r="AV29" s="2"/>
      <c r="AW29" s="2"/>
      <c r="AX29" s="2"/>
      <c r="AY29" s="2"/>
      <c r="AZ29" s="2"/>
      <c r="BA29" s="2"/>
      <c r="BB29" s="2"/>
      <c r="BC29" s="2"/>
      <c r="BD29" s="2"/>
      <c r="BE29" s="2"/>
      <c r="BF29" s="2"/>
      <c r="BG29" s="2"/>
      <c r="BH29" s="2"/>
      <c r="BI29" s="2"/>
      <c r="BJ29" s="2"/>
      <c r="BK29" s="2"/>
      <c r="BL29" s="2"/>
      <c r="BM29" s="2"/>
      <c r="BN29" s="2"/>
      <c r="BO29" s="2"/>
      <c r="BP29" s="2"/>
    </row>
    <row r="30" spans="2:68" x14ac:dyDescent="0.25">
      <c r="U30" s="2"/>
      <c r="V30" s="2"/>
      <c r="W30" s="2"/>
      <c r="X30" s="2"/>
      <c r="Y30" s="2"/>
      <c r="Z30" s="2"/>
      <c r="AA30" s="2"/>
      <c r="AB30" s="2"/>
      <c r="AC30" s="2"/>
      <c r="AD30" s="2"/>
      <c r="AE30" s="2"/>
      <c r="AF30" s="2"/>
      <c r="AG30" s="2"/>
      <c r="AH30" s="2"/>
      <c r="AI30" s="2"/>
      <c r="AJ30" s="2"/>
      <c r="AK30" s="2"/>
      <c r="AL30" s="2"/>
      <c r="AM30" s="2"/>
      <c r="AN30" s="2"/>
      <c r="AO30" s="2"/>
      <c r="AP30" s="2"/>
      <c r="AQ30" s="7"/>
      <c r="AR30" s="7"/>
      <c r="AS30" s="7"/>
      <c r="AT30" s="2"/>
      <c r="AU30" s="2"/>
      <c r="AV30" s="2"/>
      <c r="AW30" s="2"/>
      <c r="AX30" s="2"/>
      <c r="AY30" s="2"/>
      <c r="AZ30" s="2"/>
      <c r="BA30" s="2"/>
      <c r="BB30" s="2"/>
      <c r="BC30" s="2"/>
      <c r="BD30" s="2"/>
      <c r="BE30" s="2"/>
      <c r="BF30" s="2"/>
      <c r="BG30" s="2"/>
      <c r="BH30" s="2"/>
      <c r="BI30" s="2"/>
      <c r="BJ30" s="2"/>
      <c r="BK30" s="2"/>
      <c r="BL30" s="2"/>
      <c r="BM30" s="2"/>
      <c r="BN30" s="2"/>
      <c r="BO30" s="2"/>
      <c r="BP30" s="2"/>
    </row>
    <row r="31" spans="2:68" x14ac:dyDescent="0.25">
      <c r="U31" s="2"/>
      <c r="V31" s="2"/>
      <c r="W31" s="2"/>
      <c r="X31" s="2"/>
      <c r="Y31" s="2"/>
      <c r="Z31" s="2"/>
      <c r="AA31" s="2"/>
      <c r="AB31" s="2"/>
      <c r="AC31" s="2"/>
      <c r="AD31" s="2"/>
      <c r="AE31" s="2"/>
      <c r="AF31" s="2"/>
      <c r="AG31" s="2"/>
      <c r="AH31" s="2"/>
      <c r="AI31" s="2"/>
      <c r="AJ31" s="2"/>
      <c r="AK31" s="2"/>
      <c r="AL31" s="2"/>
      <c r="AM31" s="2"/>
      <c r="AN31" s="2"/>
      <c r="AO31" s="2"/>
      <c r="AP31" s="2"/>
      <c r="AQ31" s="7"/>
      <c r="AR31" s="7"/>
      <c r="AS31" s="7"/>
      <c r="AT31" s="2"/>
      <c r="AU31" s="2"/>
      <c r="AV31" s="2"/>
      <c r="AW31" s="2"/>
      <c r="AX31" s="2"/>
      <c r="AY31" s="2"/>
      <c r="AZ31" s="2"/>
      <c r="BA31" s="2"/>
      <c r="BB31" s="2"/>
      <c r="BC31" s="2"/>
      <c r="BD31" s="2"/>
      <c r="BE31" s="2"/>
      <c r="BF31" s="2"/>
      <c r="BG31" s="2"/>
      <c r="BH31" s="2"/>
      <c r="BI31" s="2"/>
      <c r="BJ31" s="2"/>
      <c r="BK31" s="2"/>
      <c r="BL31" s="2"/>
      <c r="BM31" s="2"/>
      <c r="BN31" s="2"/>
      <c r="BO31" s="2"/>
      <c r="BP31" s="2"/>
    </row>
    <row r="32" spans="2:68" x14ac:dyDescent="0.25">
      <c r="Q32" s="8"/>
      <c r="R32" s="8"/>
      <c r="S32" s="8"/>
      <c r="T32" s="8"/>
      <c r="U32" s="2"/>
      <c r="V32" s="2"/>
      <c r="W32" s="2"/>
      <c r="X32" s="2"/>
      <c r="Y32" s="2"/>
      <c r="Z32" s="2"/>
      <c r="AA32" s="2"/>
      <c r="AB32" s="2"/>
      <c r="AC32" s="2"/>
      <c r="AD32" s="2"/>
      <c r="AE32" s="2"/>
      <c r="AF32" s="2"/>
      <c r="AG32" s="2"/>
      <c r="AH32" s="2"/>
      <c r="AI32" s="2"/>
      <c r="AJ32" s="2"/>
      <c r="AK32" s="2"/>
      <c r="AL32" s="2"/>
      <c r="AM32" s="2"/>
      <c r="AN32" s="2"/>
      <c r="AO32" s="2"/>
      <c r="AP32" s="2"/>
      <c r="AQ32" s="7"/>
      <c r="AR32" s="7"/>
      <c r="AS32" s="7"/>
      <c r="AT32" s="2"/>
      <c r="AU32" s="2"/>
      <c r="AV32" s="2"/>
      <c r="AW32" s="2"/>
      <c r="AX32" s="2"/>
      <c r="AY32" s="2"/>
      <c r="AZ32" s="2"/>
      <c r="BA32" s="2"/>
      <c r="BB32" s="2"/>
      <c r="BC32" s="2"/>
      <c r="BD32" s="2"/>
      <c r="BE32" s="2"/>
      <c r="BF32" s="2"/>
      <c r="BG32" s="2"/>
      <c r="BH32" s="2"/>
      <c r="BI32" s="2"/>
      <c r="BJ32" s="2"/>
      <c r="BK32" s="2"/>
      <c r="BL32" s="2"/>
      <c r="BM32" s="2"/>
      <c r="BN32" s="2"/>
      <c r="BO32" s="2"/>
      <c r="BP32" s="2"/>
    </row>
    <row r="33" spans="17:68" x14ac:dyDescent="0.25">
      <c r="Q33" s="8"/>
      <c r="R33" s="8"/>
      <c r="S33" s="8"/>
      <c r="T33" s="8"/>
      <c r="U33" s="2"/>
      <c r="V33" s="2"/>
      <c r="W33" s="2"/>
      <c r="X33" s="2"/>
      <c r="Y33" s="2"/>
      <c r="Z33" s="2"/>
      <c r="AA33" s="2"/>
      <c r="AB33" s="2"/>
      <c r="AC33" s="2"/>
      <c r="AD33" s="2"/>
      <c r="AE33" s="2"/>
      <c r="AF33" s="2"/>
      <c r="AG33" s="2"/>
      <c r="AH33" s="2"/>
      <c r="AI33" s="2"/>
      <c r="AJ33" s="2"/>
      <c r="AK33" s="2"/>
      <c r="AL33" s="2"/>
      <c r="AM33" s="2"/>
      <c r="AN33" s="2"/>
      <c r="AO33" s="2"/>
      <c r="AP33" s="2"/>
      <c r="AQ33" s="7"/>
      <c r="AR33" s="7"/>
      <c r="AS33" s="7"/>
      <c r="AT33" s="2"/>
      <c r="AU33" s="2"/>
      <c r="AV33" s="2"/>
      <c r="AW33" s="2"/>
      <c r="AX33" s="2"/>
      <c r="AY33" s="2"/>
      <c r="AZ33" s="2"/>
      <c r="BA33" s="2"/>
      <c r="BB33" s="2"/>
      <c r="BC33" s="2"/>
      <c r="BD33" s="2"/>
      <c r="BE33" s="2"/>
      <c r="BF33" s="2"/>
      <c r="BG33" s="2"/>
      <c r="BH33" s="2"/>
      <c r="BI33" s="2"/>
      <c r="BJ33" s="2"/>
      <c r="BK33" s="2"/>
      <c r="BL33" s="2"/>
      <c r="BM33" s="2"/>
      <c r="BN33" s="2"/>
      <c r="BO33" s="2"/>
      <c r="BP33" s="2"/>
    </row>
    <row r="34" spans="17:68" x14ac:dyDescent="0.25">
      <c r="Q34" s="8"/>
      <c r="R34" s="8"/>
      <c r="S34" s="8"/>
      <c r="T34" s="8"/>
      <c r="U34" s="2"/>
      <c r="V34" s="2"/>
      <c r="W34" s="2"/>
      <c r="X34" s="2"/>
      <c r="Y34" s="2"/>
      <c r="Z34" s="2"/>
      <c r="AA34" s="2"/>
      <c r="AB34" s="2"/>
      <c r="AC34" s="2"/>
      <c r="AD34" s="2"/>
      <c r="AE34" s="2"/>
      <c r="AF34" s="2"/>
      <c r="AG34" s="2"/>
      <c r="AH34" s="2"/>
      <c r="AI34" s="2"/>
      <c r="AJ34" s="2"/>
      <c r="AK34" s="2"/>
      <c r="AL34" s="2"/>
      <c r="AM34" s="2"/>
      <c r="AN34" s="2"/>
      <c r="AO34" s="2"/>
      <c r="AP34" s="2"/>
      <c r="AQ34" s="7"/>
      <c r="AR34" s="7"/>
      <c r="AS34" s="7"/>
      <c r="AT34" s="2"/>
      <c r="AU34" s="2"/>
      <c r="AV34" s="2"/>
      <c r="AW34" s="2"/>
      <c r="AX34" s="2"/>
      <c r="AY34" s="2"/>
      <c r="AZ34" s="2"/>
      <c r="BA34" s="2"/>
      <c r="BB34" s="2"/>
      <c r="BC34" s="2"/>
      <c r="BD34" s="2"/>
      <c r="BE34" s="2"/>
      <c r="BF34" s="2"/>
      <c r="BG34" s="2"/>
      <c r="BH34" s="2"/>
      <c r="BI34" s="2"/>
      <c r="BJ34" s="2"/>
      <c r="BK34" s="2"/>
      <c r="BL34" s="2"/>
      <c r="BM34" s="2"/>
      <c r="BN34" s="2"/>
      <c r="BO34" s="2"/>
      <c r="BP34" s="2"/>
    </row>
    <row r="35" spans="17:68" x14ac:dyDescent="0.25">
      <c r="Q35" s="8"/>
      <c r="R35" s="8"/>
      <c r="S35" s="8"/>
      <c r="T35" s="8"/>
      <c r="U35" s="2"/>
      <c r="V35" s="2"/>
      <c r="W35" s="2"/>
      <c r="X35" s="2"/>
      <c r="Y35" s="2"/>
      <c r="Z35" s="2"/>
      <c r="AA35" s="2"/>
      <c r="AB35" s="2"/>
      <c r="AC35" s="2"/>
      <c r="AD35" s="2"/>
      <c r="AE35" s="2"/>
      <c r="AF35" s="2"/>
      <c r="AG35" s="2"/>
      <c r="AH35" s="2"/>
      <c r="AI35" s="2"/>
      <c r="AJ35" s="2"/>
      <c r="AK35" s="2"/>
      <c r="AL35" s="2"/>
      <c r="AM35" s="2"/>
      <c r="AN35" s="2"/>
      <c r="AO35" s="2"/>
      <c r="AP35" s="2"/>
      <c r="AQ35" s="7"/>
      <c r="AR35" s="7"/>
      <c r="AS35" s="7"/>
      <c r="AT35" s="2"/>
      <c r="AU35" s="2"/>
      <c r="AV35" s="2"/>
      <c r="AW35" s="2"/>
      <c r="AX35" s="2"/>
      <c r="AY35" s="2"/>
      <c r="AZ35" s="2"/>
      <c r="BA35" s="2"/>
      <c r="BB35" s="2"/>
      <c r="BC35" s="2"/>
      <c r="BD35" s="2"/>
      <c r="BE35" s="2"/>
      <c r="BF35" s="2"/>
      <c r="BG35" s="2"/>
      <c r="BH35" s="2"/>
      <c r="BI35" s="2"/>
      <c r="BJ35" s="2"/>
      <c r="BK35" s="2"/>
      <c r="BL35" s="2"/>
      <c r="BM35" s="2"/>
      <c r="BN35" s="2"/>
      <c r="BO35" s="2"/>
      <c r="BP35" s="2"/>
    </row>
    <row r="36" spans="17:68" x14ac:dyDescent="0.25">
      <c r="Q36" s="8"/>
      <c r="R36" s="8"/>
      <c r="S36" s="8"/>
      <c r="T36" s="8"/>
      <c r="U36" s="2"/>
      <c r="V36" s="2"/>
      <c r="W36" s="2"/>
      <c r="X36" s="2"/>
      <c r="Y36" s="2"/>
      <c r="Z36" s="2"/>
      <c r="AA36" s="2"/>
      <c r="AB36" s="2"/>
      <c r="AC36" s="2"/>
      <c r="AD36" s="2"/>
      <c r="AE36" s="2"/>
      <c r="AF36" s="2"/>
      <c r="AG36" s="2"/>
      <c r="AH36" s="2"/>
      <c r="AI36" s="2"/>
      <c r="AJ36" s="2"/>
      <c r="AK36" s="2"/>
      <c r="AL36" s="2"/>
      <c r="AM36" s="2"/>
      <c r="AN36" s="2"/>
      <c r="AO36" s="2"/>
      <c r="AP36" s="2"/>
      <c r="AQ36" s="7"/>
      <c r="AR36" s="7"/>
      <c r="AS36" s="7"/>
      <c r="AT36" s="2"/>
      <c r="AU36" s="2"/>
      <c r="AV36" s="2"/>
      <c r="AW36" s="2"/>
      <c r="AX36" s="2"/>
      <c r="AY36" s="2"/>
      <c r="AZ36" s="2"/>
      <c r="BA36" s="2"/>
      <c r="BB36" s="2"/>
      <c r="BC36" s="2"/>
      <c r="BD36" s="2"/>
      <c r="BE36" s="2"/>
      <c r="BF36" s="2"/>
      <c r="BG36" s="2"/>
      <c r="BH36" s="2"/>
      <c r="BI36" s="2"/>
      <c r="BJ36" s="2"/>
      <c r="BK36" s="2"/>
      <c r="BL36" s="2"/>
      <c r="BM36" s="2"/>
      <c r="BN36" s="2"/>
      <c r="BO36" s="2"/>
      <c r="BP36" s="2"/>
    </row>
    <row r="37" spans="17:68" x14ac:dyDescent="0.25">
      <c r="R37" s="8"/>
      <c r="S37" s="8"/>
      <c r="T37" s="8"/>
      <c r="U37" s="2"/>
      <c r="V37" s="2"/>
      <c r="W37" s="2"/>
      <c r="X37" s="2"/>
      <c r="Y37" s="2"/>
      <c r="Z37" s="2"/>
      <c r="AA37" s="2"/>
      <c r="AB37" s="2"/>
      <c r="AC37" s="2"/>
      <c r="AD37" s="2"/>
      <c r="AE37" s="2"/>
      <c r="AF37" s="2"/>
      <c r="AG37" s="2"/>
      <c r="AH37" s="2"/>
      <c r="AI37" s="2"/>
      <c r="AJ37" s="2"/>
      <c r="AK37" s="2"/>
      <c r="AL37" s="2"/>
      <c r="AM37" s="2"/>
      <c r="AN37" s="2"/>
      <c r="AO37" s="2"/>
      <c r="AP37" s="2"/>
      <c r="AQ37" s="7"/>
      <c r="AR37" s="7"/>
      <c r="AS37" s="7"/>
      <c r="AT37" s="2"/>
      <c r="AU37" s="2"/>
      <c r="AV37" s="2"/>
      <c r="AW37" s="2"/>
      <c r="AX37" s="2"/>
      <c r="AY37" s="2"/>
      <c r="AZ37" s="2"/>
      <c r="BA37" s="2"/>
      <c r="BB37" s="2"/>
      <c r="BC37" s="2"/>
      <c r="BD37" s="2"/>
      <c r="BE37" s="2"/>
      <c r="BF37" s="2"/>
      <c r="BG37" s="2"/>
      <c r="BH37" s="2"/>
      <c r="BI37" s="2"/>
      <c r="BJ37" s="2"/>
      <c r="BK37" s="2"/>
      <c r="BL37" s="2"/>
      <c r="BM37" s="2"/>
      <c r="BN37" s="2"/>
      <c r="BO37" s="2"/>
      <c r="BP37" s="2"/>
    </row>
    <row r="38" spans="17:68" x14ac:dyDescent="0.25">
      <c r="U38" s="2"/>
      <c r="V38" s="2"/>
      <c r="W38" s="2"/>
      <c r="X38" s="2"/>
      <c r="Y38" s="2"/>
      <c r="Z38" s="2"/>
      <c r="AA38" s="2"/>
      <c r="AB38" s="2"/>
      <c r="AC38" s="2"/>
      <c r="AD38" s="2"/>
      <c r="AE38" s="2"/>
      <c r="AF38" s="2"/>
      <c r="AG38" s="2"/>
      <c r="AH38" s="2"/>
      <c r="AI38" s="2"/>
      <c r="AJ38" s="2"/>
      <c r="AK38" s="2"/>
      <c r="AL38" s="2"/>
      <c r="AM38" s="2"/>
      <c r="AN38" s="2"/>
      <c r="AO38" s="2"/>
      <c r="AP38" s="2"/>
      <c r="AQ38" s="7"/>
      <c r="AR38" s="7"/>
      <c r="AS38" s="7"/>
      <c r="AT38" s="2"/>
      <c r="AU38" s="2"/>
      <c r="AV38" s="2"/>
      <c r="AW38" s="2"/>
      <c r="AX38" s="2"/>
      <c r="AY38" s="2"/>
      <c r="AZ38" s="2"/>
      <c r="BA38" s="2"/>
      <c r="BB38" s="2"/>
      <c r="BC38" s="2"/>
      <c r="BD38" s="2"/>
      <c r="BE38" s="2"/>
      <c r="BF38" s="2"/>
      <c r="BG38" s="2"/>
      <c r="BH38" s="2"/>
      <c r="BI38" s="2"/>
      <c r="BJ38" s="2"/>
      <c r="BK38" s="2"/>
      <c r="BL38" s="2"/>
      <c r="BM38" s="2"/>
      <c r="BN38" s="2"/>
      <c r="BO38" s="2"/>
      <c r="BP38" s="2"/>
    </row>
  </sheetData>
  <sheetProtection algorithmName="SHA-512" hashValue="x1l0Tcty51B1ZLPYa5XGZKAfmkPGMzX5jBwwZ8WGZxzZzck5z2YZQO8hYgF/GE8OTzjGQrnzpz4y9nPpAgRevg==" saltValue="9fcTJxICwc9aBppjdmepFw==" spinCount="100000" sheet="1" formatCells="0" formatColumns="0" formatRows="0" insertColumns="0" insertRows="0" insertHyperlinks="0" deleteColumns="0" deleteRows="0" pivotTables="0"/>
  <autoFilter ref="A8:BP24"/>
  <sortState ref="B9:R26">
    <sortCondition ref="B9:B26"/>
  </sortState>
  <mergeCells count="38">
    <mergeCell ref="BE7:BJ7"/>
    <mergeCell ref="V6:W7"/>
    <mergeCell ref="B2:BP2"/>
    <mergeCell ref="B3:BP3"/>
    <mergeCell ref="B4:BP4"/>
    <mergeCell ref="B5:BP5"/>
    <mergeCell ref="B6:B8"/>
    <mergeCell ref="C6:C8"/>
    <mergeCell ref="D6:D8"/>
    <mergeCell ref="E6:E8"/>
    <mergeCell ref="F6:F8"/>
    <mergeCell ref="G6:G8"/>
    <mergeCell ref="H6:H8"/>
    <mergeCell ref="M6:N6"/>
    <mergeCell ref="O6:P6"/>
    <mergeCell ref="AW6:AX7"/>
    <mergeCell ref="Q6:T6"/>
    <mergeCell ref="AO7:AO8"/>
    <mergeCell ref="AP7:AP8"/>
    <mergeCell ref="AQ7:AS7"/>
    <mergeCell ref="AT7:AT8"/>
    <mergeCell ref="U6:U8"/>
    <mergeCell ref="AY6:BJ6"/>
    <mergeCell ref="AY7:BD7"/>
    <mergeCell ref="BK6:BP7"/>
    <mergeCell ref="Q7:R7"/>
    <mergeCell ref="S7:T7"/>
    <mergeCell ref="X7:AC7"/>
    <mergeCell ref="AD7:AI7"/>
    <mergeCell ref="AJ7:AJ8"/>
    <mergeCell ref="AK7:AK8"/>
    <mergeCell ref="AL7:AL8"/>
    <mergeCell ref="AM7:AM8"/>
    <mergeCell ref="AN7:AN8"/>
    <mergeCell ref="X6:AI6"/>
    <mergeCell ref="AJ6:AN6"/>
    <mergeCell ref="AO6:AT6"/>
    <mergeCell ref="AU6:AV7"/>
  </mergeCells>
  <conditionalFormatting sqref="AQ9:AQ10 AQ12:AQ24">
    <cfRule type="expression" dxfId="61" priority="20">
      <formula>AP9&gt;=0.7</formula>
    </cfRule>
  </conditionalFormatting>
  <conditionalFormatting sqref="AS9:AS10 AS12:AS24">
    <cfRule type="expression" dxfId="60" priority="13">
      <formula>AP9=0</formula>
    </cfRule>
    <cfRule type="expression" dxfId="59" priority="19">
      <formula>AP9&lt;=0.5</formula>
    </cfRule>
  </conditionalFormatting>
  <conditionalFormatting sqref="AR12:AR24 AR9:AR10">
    <cfRule type="cellIs" dxfId="58" priority="16" operator="between">
      <formula>0.7</formula>
      <formula>0.5</formula>
    </cfRule>
  </conditionalFormatting>
  <pageMargins left="0.70866141732283472" right="0.70866141732283472" top="0.74803149606299213" bottom="0.74803149606299213" header="0.31496062992125984" footer="0.31496062992125984"/>
  <pageSetup scale="80" orientation="landscape" r:id="rId1"/>
  <extLst>
    <ext xmlns:x14="http://schemas.microsoft.com/office/spreadsheetml/2009/9/main" uri="{78C0D931-6437-407d-A8EE-F0AAD7539E65}">
      <x14:conditionalFormattings>
        <x14:conditionalFormatting xmlns:xm="http://schemas.microsoft.com/office/excel/2006/main">
          <x14:cfRule type="expression" priority="2" id="{A881BCAF-FE74-49FA-8DFF-6487E5400F39}">
            <xm:f>0.5&lt;'T1 Directos'!AP11&lt;0.7</xm:f>
            <x14:dxf>
              <fill>
                <patternFill>
                  <bgColor rgb="FFFFC000"/>
                </patternFill>
              </fill>
            </x14:dxf>
          </x14:cfRule>
          <xm:sqref>AR11</xm:sqref>
        </x14:conditionalFormatting>
        <x14:conditionalFormatting xmlns:xm="http://schemas.microsoft.com/office/excel/2006/main">
          <x14:cfRule type="expression" priority="4" id="{CB5CB618-429D-497F-B322-B13C325243A3}">
            <xm:f>'T1 Directos'!AP11&gt;=0.7</xm:f>
            <x14:dxf>
              <fill>
                <patternFill>
                  <bgColor rgb="FF00B050"/>
                </patternFill>
              </fill>
            </x14:dxf>
          </x14:cfRule>
          <xm:sqref>AQ11</xm:sqref>
        </x14:conditionalFormatting>
        <x14:conditionalFormatting xmlns:xm="http://schemas.microsoft.com/office/excel/2006/main">
          <x14:cfRule type="expression" priority="3" id="{9482B062-3AFF-432E-98D6-244312DE474C}">
            <xm:f>'T1 Directos'!AP11&lt;=0.5</xm:f>
            <x14:dxf>
              <fill>
                <patternFill>
                  <bgColor rgb="FFFF0000"/>
                </patternFill>
              </fill>
            </x14:dxf>
          </x14:cfRule>
          <xm:sqref>AS11</xm:sqref>
        </x14:conditionalFormatting>
        <x14:conditionalFormatting xmlns:xm="http://schemas.microsoft.com/office/excel/2006/main">
          <x14:cfRule type="expression" priority="1" id="{9EE79F69-89A0-4459-925C-E2A5AECE4CB5}">
            <xm:f>'T1 Directos'!AP11=0</xm:f>
            <x14:dxf>
              <fill>
                <patternFill patternType="none">
                  <bgColor auto="1"/>
                </patternFill>
              </fill>
            </x14:dxf>
          </x14:cfRule>
          <xm:sqref>AS11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Evaluación propuesta" prompt="Califique el criterio">
          <x14:formula1>
            <xm:f>'Criterios de evaluación'!$B$5:$B$7</xm:f>
          </x14:formula1>
          <xm:sqref>AJ9:AN24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P33"/>
  <sheetViews>
    <sheetView zoomScale="60" zoomScaleNormal="60" workbookViewId="0">
      <pane xSplit="2" ySplit="8" topLeftCell="AL9" activePane="bottomRight" state="frozen"/>
      <selection activeCell="AS8" sqref="AS8"/>
      <selection pane="topRight" activeCell="AS8" sqref="AS8"/>
      <selection pane="bottomLeft" activeCell="AS8" sqref="AS8"/>
      <selection pane="bottomRight" activeCell="B9" sqref="B9"/>
    </sheetView>
  </sheetViews>
  <sheetFormatPr baseColWidth="10" defaultRowHeight="12.75" x14ac:dyDescent="0.25"/>
  <cols>
    <col min="1" max="1" width="2.28515625" style="2" customWidth="1"/>
    <col min="2" max="2" width="57.7109375" style="2" customWidth="1"/>
    <col min="3" max="3" width="13.5703125" style="2" customWidth="1"/>
    <col min="4" max="4" width="21.28515625" style="2" customWidth="1"/>
    <col min="5" max="5" width="11.7109375" style="2" customWidth="1"/>
    <col min="6" max="6" width="9.7109375" style="2" customWidth="1"/>
    <col min="7" max="8" width="17.85546875" style="2" hidden="1" customWidth="1"/>
    <col min="9" max="9" width="13.7109375" style="2" customWidth="1"/>
    <col min="10" max="10" width="12.7109375" style="2" customWidth="1"/>
    <col min="11" max="12" width="10.7109375" style="2" customWidth="1"/>
    <col min="13" max="14" width="11.7109375" style="2" customWidth="1"/>
    <col min="15" max="16" width="11.7109375" style="2" hidden="1" customWidth="1"/>
    <col min="17" max="18" width="12.7109375" style="1" customWidth="1"/>
    <col min="19" max="20" width="11.7109375" style="1" customWidth="1"/>
    <col min="21" max="21" width="12.140625" style="12" customWidth="1"/>
    <col min="22" max="23" width="10.7109375" style="13" customWidth="1"/>
    <col min="24" max="35" width="10.7109375" style="12" customWidth="1"/>
    <col min="36" max="40" width="15.7109375" style="13" customWidth="1"/>
    <col min="41" max="41" width="9" style="12" customWidth="1"/>
    <col min="42" max="42" width="6.28515625" style="12" customWidth="1"/>
    <col min="43" max="43" width="15.28515625" style="12" customWidth="1"/>
    <col min="44" max="44" width="21" style="12" customWidth="1"/>
    <col min="45" max="45" width="20.140625" style="12" customWidth="1"/>
    <col min="46" max="46" width="89.5703125" style="14" customWidth="1"/>
    <col min="47" max="62" width="11.7109375" style="13" customWidth="1"/>
    <col min="63" max="68" width="7.7109375" style="13" customWidth="1"/>
    <col min="69" max="16384" width="11.42578125" style="2"/>
  </cols>
  <sheetData>
    <row r="1" spans="2:68" x14ac:dyDescent="0.25">
      <c r="U1" s="1"/>
      <c r="V1" s="1"/>
      <c r="W1" s="1"/>
      <c r="X1" s="13"/>
      <c r="Y1" s="13"/>
      <c r="Z1" s="13"/>
      <c r="AA1" s="13"/>
      <c r="AB1" s="13"/>
      <c r="AC1" s="13"/>
      <c r="AD1" s="13"/>
      <c r="AE1" s="13"/>
      <c r="AF1" s="13"/>
      <c r="AG1" s="13"/>
      <c r="AH1" s="13"/>
      <c r="AI1" s="13"/>
      <c r="AT1" s="14">
        <f>100/10000*1.6*60*24*365</f>
        <v>8409.6</v>
      </c>
    </row>
    <row r="2" spans="2:68" ht="30" customHeight="1" x14ac:dyDescent="0.25">
      <c r="B2" s="221" t="s">
        <v>57</v>
      </c>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1"/>
      <c r="BL2" s="221"/>
      <c r="BM2" s="221"/>
      <c r="BN2" s="221"/>
      <c r="BO2" s="221"/>
      <c r="BP2" s="221"/>
    </row>
    <row r="3" spans="2:68" ht="30" customHeight="1" x14ac:dyDescent="0.25">
      <c r="B3" s="221" t="s">
        <v>58</v>
      </c>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row>
    <row r="4" spans="2:68" ht="30" customHeight="1" x14ac:dyDescent="0.25">
      <c r="B4" s="221" t="s">
        <v>18</v>
      </c>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c r="BG4" s="221"/>
      <c r="BH4" s="221"/>
      <c r="BI4" s="221"/>
      <c r="BJ4" s="221"/>
      <c r="BK4" s="221"/>
      <c r="BL4" s="221"/>
      <c r="BM4" s="221"/>
      <c r="BN4" s="221"/>
      <c r="BO4" s="221"/>
      <c r="BP4" s="221"/>
    </row>
    <row r="5" spans="2:68" ht="30" customHeight="1" x14ac:dyDescent="0.25">
      <c r="B5" s="221" t="s">
        <v>216</v>
      </c>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row>
    <row r="6" spans="2:68" ht="54.95" customHeight="1" x14ac:dyDescent="0.25">
      <c r="B6" s="237" t="s">
        <v>2</v>
      </c>
      <c r="C6" s="227" t="s">
        <v>17</v>
      </c>
      <c r="D6" s="237" t="s">
        <v>3</v>
      </c>
      <c r="E6" s="237" t="s">
        <v>4</v>
      </c>
      <c r="F6" s="237" t="s">
        <v>15</v>
      </c>
      <c r="G6" s="227" t="s">
        <v>5</v>
      </c>
      <c r="H6" s="227" t="s">
        <v>6</v>
      </c>
      <c r="I6" s="42"/>
      <c r="J6" s="42"/>
      <c r="K6" s="42"/>
      <c r="L6" s="42"/>
      <c r="M6" s="237" t="s">
        <v>59</v>
      </c>
      <c r="N6" s="237"/>
      <c r="O6" s="225" t="s">
        <v>32</v>
      </c>
      <c r="P6" s="226"/>
      <c r="Q6" s="237" t="s">
        <v>60</v>
      </c>
      <c r="R6" s="237"/>
      <c r="S6" s="237"/>
      <c r="T6" s="237"/>
      <c r="U6" s="230" t="s">
        <v>28</v>
      </c>
      <c r="V6" s="233" t="s">
        <v>27</v>
      </c>
      <c r="W6" s="234"/>
      <c r="X6" s="235" t="s">
        <v>26</v>
      </c>
      <c r="Y6" s="245"/>
      <c r="Z6" s="245"/>
      <c r="AA6" s="245"/>
      <c r="AB6" s="245"/>
      <c r="AC6" s="245"/>
      <c r="AD6" s="245"/>
      <c r="AE6" s="245"/>
      <c r="AF6" s="245"/>
      <c r="AG6" s="245"/>
      <c r="AH6" s="245"/>
      <c r="AI6" s="236"/>
      <c r="AJ6" s="246" t="s">
        <v>25</v>
      </c>
      <c r="AK6" s="247"/>
      <c r="AL6" s="247"/>
      <c r="AM6" s="247"/>
      <c r="AN6" s="248"/>
      <c r="AO6" s="222" t="s">
        <v>31</v>
      </c>
      <c r="AP6" s="223"/>
      <c r="AQ6" s="223"/>
      <c r="AR6" s="223"/>
      <c r="AS6" s="223"/>
      <c r="AT6" s="224"/>
      <c r="AU6" s="241" t="s">
        <v>29</v>
      </c>
      <c r="AV6" s="241"/>
      <c r="AW6" s="241" t="s">
        <v>239</v>
      </c>
      <c r="AX6" s="241"/>
      <c r="AY6" s="241" t="s">
        <v>240</v>
      </c>
      <c r="AZ6" s="241"/>
      <c r="BA6" s="241"/>
      <c r="BB6" s="241"/>
      <c r="BC6" s="241"/>
      <c r="BD6" s="241"/>
      <c r="BE6" s="241"/>
      <c r="BF6" s="241"/>
      <c r="BG6" s="241"/>
      <c r="BH6" s="241"/>
      <c r="BI6" s="241"/>
      <c r="BJ6" s="241"/>
      <c r="BK6" s="240" t="s">
        <v>42</v>
      </c>
      <c r="BL6" s="240"/>
      <c r="BM6" s="240"/>
      <c r="BN6" s="240"/>
      <c r="BO6" s="240"/>
      <c r="BP6" s="240"/>
    </row>
    <row r="7" spans="2:68" ht="54.95" customHeight="1" x14ac:dyDescent="0.25">
      <c r="B7" s="237"/>
      <c r="C7" s="228"/>
      <c r="D7" s="237"/>
      <c r="E7" s="237"/>
      <c r="F7" s="237"/>
      <c r="G7" s="228"/>
      <c r="H7" s="228"/>
      <c r="I7" s="43" t="s">
        <v>72</v>
      </c>
      <c r="J7" s="43" t="s">
        <v>33</v>
      </c>
      <c r="K7" s="43" t="s">
        <v>34</v>
      </c>
      <c r="L7" s="43" t="s">
        <v>35</v>
      </c>
      <c r="M7" s="43" t="s">
        <v>34</v>
      </c>
      <c r="N7" s="43" t="s">
        <v>35</v>
      </c>
      <c r="O7" s="43" t="s">
        <v>36</v>
      </c>
      <c r="P7" s="43" t="s">
        <v>37</v>
      </c>
      <c r="Q7" s="237" t="s">
        <v>38</v>
      </c>
      <c r="R7" s="237"/>
      <c r="S7" s="237" t="s">
        <v>39</v>
      </c>
      <c r="T7" s="237"/>
      <c r="U7" s="231"/>
      <c r="V7" s="235"/>
      <c r="W7" s="236"/>
      <c r="X7" s="242" t="s">
        <v>40</v>
      </c>
      <c r="Y7" s="243"/>
      <c r="Z7" s="243"/>
      <c r="AA7" s="243"/>
      <c r="AB7" s="243"/>
      <c r="AC7" s="244"/>
      <c r="AD7" s="242" t="s">
        <v>41</v>
      </c>
      <c r="AE7" s="243"/>
      <c r="AF7" s="243"/>
      <c r="AG7" s="243"/>
      <c r="AH7" s="243"/>
      <c r="AI7" s="244"/>
      <c r="AJ7" s="238" t="s">
        <v>19</v>
      </c>
      <c r="AK7" s="238" t="s">
        <v>20</v>
      </c>
      <c r="AL7" s="238" t="s">
        <v>45</v>
      </c>
      <c r="AM7" s="238" t="s">
        <v>46</v>
      </c>
      <c r="AN7" s="238" t="s">
        <v>21</v>
      </c>
      <c r="AO7" s="221" t="s">
        <v>22</v>
      </c>
      <c r="AP7" s="221" t="s">
        <v>7</v>
      </c>
      <c r="AQ7" s="221" t="s">
        <v>30</v>
      </c>
      <c r="AR7" s="221"/>
      <c r="AS7" s="221"/>
      <c r="AT7" s="221" t="s">
        <v>24</v>
      </c>
      <c r="AU7" s="241"/>
      <c r="AV7" s="241"/>
      <c r="AW7" s="241"/>
      <c r="AX7" s="241"/>
      <c r="AY7" s="240" t="s">
        <v>0</v>
      </c>
      <c r="AZ7" s="240"/>
      <c r="BA7" s="240"/>
      <c r="BB7" s="240"/>
      <c r="BC7" s="240"/>
      <c r="BD7" s="240"/>
      <c r="BE7" s="240" t="s">
        <v>1</v>
      </c>
      <c r="BF7" s="240"/>
      <c r="BG7" s="240"/>
      <c r="BH7" s="240"/>
      <c r="BI7" s="240"/>
      <c r="BJ7" s="240"/>
      <c r="BK7" s="240"/>
      <c r="BL7" s="240"/>
      <c r="BM7" s="240"/>
      <c r="BN7" s="240"/>
      <c r="BO7" s="240"/>
      <c r="BP7" s="240"/>
    </row>
    <row r="8" spans="2:68" ht="69.95" customHeight="1" x14ac:dyDescent="0.25">
      <c r="B8" s="237"/>
      <c r="C8" s="229"/>
      <c r="D8" s="237"/>
      <c r="E8" s="237"/>
      <c r="F8" s="237"/>
      <c r="G8" s="229"/>
      <c r="H8" s="229"/>
      <c r="I8" s="44"/>
      <c r="J8" s="44"/>
      <c r="K8" s="44"/>
      <c r="L8" s="44"/>
      <c r="M8" s="41"/>
      <c r="N8" s="41"/>
      <c r="O8" s="41"/>
      <c r="P8" s="41"/>
      <c r="Q8" s="41" t="s">
        <v>40</v>
      </c>
      <c r="R8" s="41" t="s">
        <v>41</v>
      </c>
      <c r="S8" s="41" t="s">
        <v>40</v>
      </c>
      <c r="T8" s="41" t="s">
        <v>41</v>
      </c>
      <c r="U8" s="232"/>
      <c r="V8" s="38" t="s">
        <v>0</v>
      </c>
      <c r="W8" s="38" t="s">
        <v>1</v>
      </c>
      <c r="X8" s="38">
        <v>2019</v>
      </c>
      <c r="Y8" s="38">
        <v>2020</v>
      </c>
      <c r="Z8" s="38">
        <v>2021</v>
      </c>
      <c r="AA8" s="38">
        <v>2022</v>
      </c>
      <c r="AB8" s="38">
        <v>2023</v>
      </c>
      <c r="AC8" s="38">
        <v>2024</v>
      </c>
      <c r="AD8" s="38">
        <v>2019</v>
      </c>
      <c r="AE8" s="38">
        <v>2020</v>
      </c>
      <c r="AF8" s="38">
        <v>2021</v>
      </c>
      <c r="AG8" s="38">
        <v>2022</v>
      </c>
      <c r="AH8" s="38">
        <v>2023</v>
      </c>
      <c r="AI8" s="38">
        <v>2024</v>
      </c>
      <c r="AJ8" s="238"/>
      <c r="AK8" s="238"/>
      <c r="AL8" s="238"/>
      <c r="AM8" s="238"/>
      <c r="AN8" s="238"/>
      <c r="AO8" s="221"/>
      <c r="AP8" s="221"/>
      <c r="AQ8" s="15" t="s">
        <v>23</v>
      </c>
      <c r="AR8" s="16" t="s">
        <v>301</v>
      </c>
      <c r="AS8" s="17" t="s">
        <v>300</v>
      </c>
      <c r="AT8" s="239"/>
      <c r="AU8" s="45" t="s">
        <v>0</v>
      </c>
      <c r="AV8" s="45" t="s">
        <v>1</v>
      </c>
      <c r="AW8" s="45" t="s">
        <v>0</v>
      </c>
      <c r="AX8" s="45" t="s">
        <v>1</v>
      </c>
      <c r="AY8" s="45">
        <v>2019</v>
      </c>
      <c r="AZ8" s="45">
        <v>2020</v>
      </c>
      <c r="BA8" s="45">
        <v>2021</v>
      </c>
      <c r="BB8" s="45">
        <v>2022</v>
      </c>
      <c r="BC8" s="93">
        <v>2023</v>
      </c>
      <c r="BD8" s="45">
        <v>2024</v>
      </c>
      <c r="BE8" s="45">
        <v>2019</v>
      </c>
      <c r="BF8" s="45">
        <v>2020</v>
      </c>
      <c r="BG8" s="45">
        <v>2021</v>
      </c>
      <c r="BH8" s="45">
        <v>2022</v>
      </c>
      <c r="BI8" s="93">
        <v>2023</v>
      </c>
      <c r="BJ8" s="45">
        <v>2024</v>
      </c>
      <c r="BK8" s="45">
        <v>2019</v>
      </c>
      <c r="BL8" s="45">
        <v>2020</v>
      </c>
      <c r="BM8" s="45">
        <v>2021</v>
      </c>
      <c r="BN8" s="45">
        <v>2022</v>
      </c>
      <c r="BO8" s="93">
        <v>2023</v>
      </c>
      <c r="BP8" s="45">
        <v>2024</v>
      </c>
    </row>
    <row r="9" spans="2:68" ht="20.100000000000001" customHeight="1" x14ac:dyDescent="0.25">
      <c r="B9" s="62" t="s">
        <v>221</v>
      </c>
      <c r="C9" s="75">
        <v>1</v>
      </c>
      <c r="D9" s="62" t="s">
        <v>65</v>
      </c>
      <c r="E9" s="122" t="s">
        <v>256</v>
      </c>
      <c r="F9" s="120">
        <v>8</v>
      </c>
      <c r="G9" s="5"/>
      <c r="H9" s="5"/>
      <c r="I9" s="83"/>
      <c r="J9" s="5"/>
      <c r="K9" s="76"/>
      <c r="L9" s="76"/>
      <c r="M9" s="76"/>
      <c r="N9" s="76"/>
      <c r="O9" s="76"/>
      <c r="P9" s="76"/>
      <c r="Q9" s="77">
        <v>0</v>
      </c>
      <c r="R9" s="77">
        <v>0</v>
      </c>
      <c r="S9" s="77"/>
      <c r="T9" s="77"/>
      <c r="U9" s="3"/>
      <c r="V9" s="69"/>
      <c r="W9" s="69"/>
      <c r="X9" s="69">
        <v>35678</v>
      </c>
      <c r="Y9" s="69"/>
      <c r="Z9" s="69"/>
      <c r="AA9" s="69"/>
      <c r="AB9" s="69"/>
      <c r="AC9" s="69"/>
      <c r="AD9" s="69"/>
      <c r="AE9" s="69"/>
      <c r="AF9" s="69"/>
      <c r="AG9" s="69"/>
      <c r="AH9" s="69"/>
      <c r="AI9" s="69"/>
      <c r="AJ9" s="125"/>
      <c r="AK9" s="125"/>
      <c r="AL9" s="125"/>
      <c r="AM9" s="125"/>
      <c r="AN9" s="125"/>
      <c r="AO9" s="49">
        <f>SUM(AJ9:AN9)</f>
        <v>0</v>
      </c>
      <c r="AP9" s="51">
        <f>+AO9/25</f>
        <v>0</v>
      </c>
      <c r="AQ9" s="47"/>
      <c r="AR9" s="105">
        <f>+AP9</f>
        <v>0</v>
      </c>
      <c r="AS9" s="47"/>
      <c r="AT9" s="3"/>
      <c r="AU9" s="69"/>
      <c r="AV9" s="69"/>
      <c r="AW9" s="87">
        <f t="shared" ref="AW9:AW14" si="0">+BD9</f>
        <v>0</v>
      </c>
      <c r="AX9" s="87">
        <f t="shared" ref="AX9:AX14" si="1">+BJ9</f>
        <v>0</v>
      </c>
      <c r="AY9" s="69"/>
      <c r="AZ9" s="69"/>
      <c r="BA9" s="69"/>
      <c r="BB9" s="69"/>
      <c r="BC9" s="69"/>
      <c r="BD9" s="69"/>
      <c r="BE9" s="69"/>
      <c r="BF9" s="69"/>
      <c r="BG9" s="69"/>
      <c r="BH9" s="69"/>
      <c r="BI9" s="69"/>
      <c r="BJ9" s="69"/>
      <c r="BK9" s="66"/>
      <c r="BL9" s="66"/>
      <c r="BM9" s="66"/>
      <c r="BN9" s="66"/>
      <c r="BO9" s="66"/>
      <c r="BP9" s="66"/>
    </row>
    <row r="10" spans="2:68" ht="20.100000000000001" customHeight="1" x14ac:dyDescent="0.25">
      <c r="B10" s="172" t="s">
        <v>306</v>
      </c>
      <c r="C10" s="75">
        <v>2</v>
      </c>
      <c r="D10" s="171" t="s">
        <v>66</v>
      </c>
      <c r="E10" s="122" t="s">
        <v>256</v>
      </c>
      <c r="F10" s="120">
        <v>8</v>
      </c>
      <c r="G10" s="5"/>
      <c r="H10" s="5"/>
      <c r="I10" s="83"/>
      <c r="J10" s="5"/>
      <c r="K10" s="76"/>
      <c r="L10" s="76"/>
      <c r="M10" s="78">
        <v>60</v>
      </c>
      <c r="N10" s="78">
        <v>50</v>
      </c>
      <c r="O10" s="76"/>
      <c r="P10" s="76"/>
      <c r="Q10" s="77">
        <v>703.88352000000009</v>
      </c>
      <c r="R10" s="77">
        <v>317.88287999999994</v>
      </c>
      <c r="S10" s="70"/>
      <c r="T10" s="70"/>
      <c r="U10" s="171" t="s">
        <v>238</v>
      </c>
      <c r="V10" s="70"/>
      <c r="W10" s="70"/>
      <c r="X10" s="70">
        <v>31520.2</v>
      </c>
      <c r="Y10" s="70">
        <v>31520.2</v>
      </c>
      <c r="Z10" s="70">
        <v>31520.2</v>
      </c>
      <c r="AA10" s="70">
        <v>31520.2</v>
      </c>
      <c r="AB10" s="70">
        <v>31520.2</v>
      </c>
      <c r="AC10" s="70">
        <v>31520.2</v>
      </c>
      <c r="AD10" s="70">
        <v>7868.2</v>
      </c>
      <c r="AE10" s="70">
        <v>7868.2</v>
      </c>
      <c r="AF10" s="70">
        <v>7868.2</v>
      </c>
      <c r="AG10" s="70">
        <v>7868.2</v>
      </c>
      <c r="AH10" s="70">
        <v>7868.2</v>
      </c>
      <c r="AI10" s="70">
        <v>7868.2</v>
      </c>
      <c r="AJ10" s="126">
        <v>3</v>
      </c>
      <c r="AK10" s="126"/>
      <c r="AL10" s="126">
        <v>5</v>
      </c>
      <c r="AM10" s="126">
        <v>5</v>
      </c>
      <c r="AN10" s="126">
        <v>5</v>
      </c>
      <c r="AO10" s="49">
        <f>SUM(AJ10:AN10)</f>
        <v>18</v>
      </c>
      <c r="AP10" s="51">
        <f>+AO10/25</f>
        <v>0.72</v>
      </c>
      <c r="AQ10" s="47"/>
      <c r="AR10" s="105"/>
      <c r="AS10" s="47"/>
      <c r="AT10" s="169" t="s">
        <v>305</v>
      </c>
      <c r="AU10" s="87"/>
      <c r="AV10" s="87"/>
      <c r="AW10" s="87">
        <f t="shared" si="0"/>
        <v>31520.2</v>
      </c>
      <c r="AX10" s="87">
        <f t="shared" si="1"/>
        <v>7868.2</v>
      </c>
      <c r="AY10" s="87">
        <f>+X10</f>
        <v>31520.2</v>
      </c>
      <c r="AZ10" s="87">
        <f t="shared" ref="AZ10:BJ10" si="2">+Y10</f>
        <v>31520.2</v>
      </c>
      <c r="BA10" s="87">
        <f t="shared" si="2"/>
        <v>31520.2</v>
      </c>
      <c r="BB10" s="87">
        <f t="shared" si="2"/>
        <v>31520.2</v>
      </c>
      <c r="BC10" s="87">
        <f t="shared" si="2"/>
        <v>31520.2</v>
      </c>
      <c r="BD10" s="87">
        <f t="shared" si="2"/>
        <v>31520.2</v>
      </c>
      <c r="BE10" s="87">
        <f t="shared" si="2"/>
        <v>7868.2</v>
      </c>
      <c r="BF10" s="87">
        <f t="shared" si="2"/>
        <v>7868.2</v>
      </c>
      <c r="BG10" s="87">
        <f t="shared" si="2"/>
        <v>7868.2</v>
      </c>
      <c r="BH10" s="87">
        <f t="shared" si="2"/>
        <v>7868.2</v>
      </c>
      <c r="BI10" s="87">
        <f t="shared" si="2"/>
        <v>7868.2</v>
      </c>
      <c r="BJ10" s="87">
        <f t="shared" si="2"/>
        <v>7868.2</v>
      </c>
      <c r="BK10" s="65"/>
      <c r="BL10" s="65"/>
      <c r="BM10" s="65"/>
      <c r="BN10" s="65"/>
      <c r="BO10" s="65"/>
      <c r="BP10" s="65"/>
    </row>
    <row r="11" spans="2:68" s="7" customFormat="1" ht="20.100000000000001" customHeight="1" x14ac:dyDescent="0.25">
      <c r="B11" s="172" t="s">
        <v>309</v>
      </c>
      <c r="C11" s="75">
        <v>3</v>
      </c>
      <c r="D11" s="61" t="s">
        <v>66</v>
      </c>
      <c r="E11" s="173" t="s">
        <v>256</v>
      </c>
      <c r="F11" s="119">
        <v>8</v>
      </c>
      <c r="G11" s="26"/>
      <c r="H11" s="26"/>
      <c r="I11" s="84"/>
      <c r="J11" s="26"/>
      <c r="K11" s="78"/>
      <c r="L11" s="78"/>
      <c r="M11" s="78">
        <v>60</v>
      </c>
      <c r="N11" s="78">
        <v>50</v>
      </c>
      <c r="O11" s="78"/>
      <c r="P11" s="78"/>
      <c r="Q11" s="79">
        <v>20268.817920000001</v>
      </c>
      <c r="R11" s="79">
        <v>5037.9706080000005</v>
      </c>
      <c r="S11" s="101"/>
      <c r="T11" s="101"/>
      <c r="U11" s="169" t="s">
        <v>238</v>
      </c>
      <c r="V11" s="101"/>
      <c r="W11" s="101"/>
      <c r="X11" s="101">
        <v>9460.7999999999993</v>
      </c>
      <c r="Y11" s="101">
        <v>9460.7999999999993</v>
      </c>
      <c r="Z11" s="101"/>
      <c r="AA11" s="101"/>
      <c r="AB11" s="101"/>
      <c r="AC11" s="101"/>
      <c r="AD11" s="101">
        <v>7884</v>
      </c>
      <c r="AE11" s="101">
        <v>7884</v>
      </c>
      <c r="AF11" s="101"/>
      <c r="AG11" s="101"/>
      <c r="AH11" s="101"/>
      <c r="AI11" s="101"/>
      <c r="AJ11" s="127">
        <v>5</v>
      </c>
      <c r="AK11" s="127">
        <v>5</v>
      </c>
      <c r="AL11" s="127">
        <v>5</v>
      </c>
      <c r="AM11" s="127">
        <v>5</v>
      </c>
      <c r="AN11" s="127">
        <v>5</v>
      </c>
      <c r="AO11" s="50">
        <f>SUM(AJ11:AN11)</f>
        <v>25</v>
      </c>
      <c r="AP11" s="96">
        <f>+AO11/25</f>
        <v>1</v>
      </c>
      <c r="AQ11" s="47"/>
      <c r="AR11" s="47"/>
      <c r="AS11" s="47"/>
      <c r="AT11" s="169" t="s">
        <v>305</v>
      </c>
      <c r="AU11" s="87"/>
      <c r="AV11" s="87"/>
      <c r="AW11" s="87">
        <f t="shared" si="0"/>
        <v>0</v>
      </c>
      <c r="AX11" s="87">
        <f t="shared" si="1"/>
        <v>0</v>
      </c>
      <c r="AY11" s="87">
        <f>+X11</f>
        <v>9460.7999999999993</v>
      </c>
      <c r="AZ11" s="87">
        <f t="shared" ref="AZ11:BJ12" si="3">+Y11</f>
        <v>9460.7999999999993</v>
      </c>
      <c r="BA11" s="87">
        <f t="shared" si="3"/>
        <v>0</v>
      </c>
      <c r="BB11" s="87">
        <f t="shared" si="3"/>
        <v>0</v>
      </c>
      <c r="BC11" s="87">
        <f t="shared" si="3"/>
        <v>0</v>
      </c>
      <c r="BD11" s="87">
        <f t="shared" si="3"/>
        <v>0</v>
      </c>
      <c r="BE11" s="87">
        <f t="shared" si="3"/>
        <v>7884</v>
      </c>
      <c r="BF11" s="87">
        <f t="shared" si="3"/>
        <v>7884</v>
      </c>
      <c r="BG11" s="87">
        <f t="shared" si="3"/>
        <v>0</v>
      </c>
      <c r="BH11" s="87">
        <f t="shared" si="3"/>
        <v>0</v>
      </c>
      <c r="BI11" s="87">
        <f t="shared" si="3"/>
        <v>0</v>
      </c>
      <c r="BJ11" s="87">
        <f t="shared" si="3"/>
        <v>0</v>
      </c>
      <c r="BK11" s="86"/>
      <c r="BL11" s="86"/>
      <c r="BM11" s="86"/>
      <c r="BN11" s="86"/>
      <c r="BO11" s="86"/>
      <c r="BP11" s="86"/>
    </row>
    <row r="12" spans="2:68" s="7" customFormat="1" ht="20.100000000000001" customHeight="1" x14ac:dyDescent="0.25">
      <c r="B12" s="172" t="s">
        <v>308</v>
      </c>
      <c r="C12" s="135">
        <v>4</v>
      </c>
      <c r="D12" s="61" t="s">
        <v>66</v>
      </c>
      <c r="E12" s="152" t="s">
        <v>256</v>
      </c>
      <c r="F12" s="119">
        <v>8</v>
      </c>
      <c r="G12" s="26"/>
      <c r="H12" s="26"/>
      <c r="I12" s="84"/>
      <c r="J12" s="26"/>
      <c r="K12" s="78"/>
      <c r="L12" s="78"/>
      <c r="M12" s="78">
        <v>60</v>
      </c>
      <c r="N12" s="78">
        <v>50</v>
      </c>
      <c r="O12" s="78"/>
      <c r="P12" s="78"/>
      <c r="Q12" s="79">
        <v>0</v>
      </c>
      <c r="R12" s="79">
        <v>0</v>
      </c>
      <c r="S12" s="101"/>
      <c r="T12" s="101"/>
      <c r="U12" s="169" t="s">
        <v>238</v>
      </c>
      <c r="V12" s="72"/>
      <c r="W12" s="72"/>
      <c r="X12" s="72">
        <v>3973.5</v>
      </c>
      <c r="Y12" s="72">
        <v>3973.5</v>
      </c>
      <c r="Z12" s="72"/>
      <c r="AA12" s="72"/>
      <c r="AB12" s="72"/>
      <c r="AC12" s="72"/>
      <c r="AD12" s="72">
        <v>3311.3</v>
      </c>
      <c r="AE12" s="72">
        <v>3311.3</v>
      </c>
      <c r="AF12" s="72"/>
      <c r="AG12" s="72"/>
      <c r="AH12" s="72"/>
      <c r="AI12" s="72"/>
      <c r="AJ12" s="67">
        <v>5</v>
      </c>
      <c r="AK12" s="67">
        <v>5</v>
      </c>
      <c r="AL12" s="67">
        <v>5</v>
      </c>
      <c r="AM12" s="67">
        <v>5</v>
      </c>
      <c r="AN12" s="67"/>
      <c r="AO12" s="50">
        <f t="shared" ref="AO12:AO16" si="4">SUM(AJ12:AN12)</f>
        <v>20</v>
      </c>
      <c r="AP12" s="96">
        <f t="shared" ref="AP12:AP16" si="5">+AO12/25</f>
        <v>0.8</v>
      </c>
      <c r="AQ12" s="47"/>
      <c r="AR12" s="105"/>
      <c r="AS12" s="47"/>
      <c r="AT12" s="169" t="s">
        <v>305</v>
      </c>
      <c r="AU12" s="87"/>
      <c r="AV12" s="87"/>
      <c r="AW12" s="87">
        <f t="shared" si="0"/>
        <v>0</v>
      </c>
      <c r="AX12" s="87">
        <f t="shared" si="1"/>
        <v>0</v>
      </c>
      <c r="AY12" s="87">
        <f>+X12</f>
        <v>3973.5</v>
      </c>
      <c r="AZ12" s="87">
        <f t="shared" si="3"/>
        <v>3973.5</v>
      </c>
      <c r="BA12" s="87">
        <f t="shared" si="3"/>
        <v>0</v>
      </c>
      <c r="BB12" s="87">
        <f t="shared" si="3"/>
        <v>0</v>
      </c>
      <c r="BC12" s="87">
        <f t="shared" si="3"/>
        <v>0</v>
      </c>
      <c r="BD12" s="87">
        <f t="shared" si="3"/>
        <v>0</v>
      </c>
      <c r="BE12" s="87">
        <f t="shared" si="3"/>
        <v>3311.3</v>
      </c>
      <c r="BF12" s="87">
        <f t="shared" si="3"/>
        <v>3311.3</v>
      </c>
      <c r="BG12" s="87">
        <f t="shared" si="3"/>
        <v>0</v>
      </c>
      <c r="BH12" s="87">
        <f t="shared" si="3"/>
        <v>0</v>
      </c>
      <c r="BI12" s="87">
        <f t="shared" si="3"/>
        <v>0</v>
      </c>
      <c r="BJ12" s="87">
        <f t="shared" si="3"/>
        <v>0</v>
      </c>
      <c r="BK12" s="67"/>
      <c r="BL12" s="67"/>
      <c r="BM12" s="67"/>
      <c r="BN12" s="67"/>
      <c r="BO12" s="67"/>
      <c r="BP12" s="67"/>
    </row>
    <row r="13" spans="2:68" s="7" customFormat="1" ht="20.100000000000001" customHeight="1" x14ac:dyDescent="0.25">
      <c r="B13" s="98" t="s">
        <v>219</v>
      </c>
      <c r="C13" s="75">
        <v>5</v>
      </c>
      <c r="D13" s="61" t="s">
        <v>210</v>
      </c>
      <c r="E13" s="152" t="s">
        <v>256</v>
      </c>
      <c r="F13" s="119">
        <v>8</v>
      </c>
      <c r="G13" s="26"/>
      <c r="H13" s="26"/>
      <c r="I13" s="84">
        <v>5.89</v>
      </c>
      <c r="J13" s="26"/>
      <c r="K13" s="78">
        <v>385.7</v>
      </c>
      <c r="L13" s="78">
        <v>860</v>
      </c>
      <c r="M13" s="78">
        <v>600</v>
      </c>
      <c r="N13" s="78">
        <v>400</v>
      </c>
      <c r="O13" s="78"/>
      <c r="P13" s="78"/>
      <c r="Q13" s="79">
        <v>12842.405279999999</v>
      </c>
      <c r="R13" s="79">
        <v>26719.506719999998</v>
      </c>
      <c r="S13" s="101"/>
      <c r="T13" s="101"/>
      <c r="U13" s="116" t="s">
        <v>238</v>
      </c>
      <c r="V13" s="101"/>
      <c r="W13" s="101"/>
      <c r="X13" s="101">
        <v>51897.8</v>
      </c>
      <c r="Y13" s="101">
        <v>51897.8</v>
      </c>
      <c r="Z13" s="101">
        <v>51897.8</v>
      </c>
      <c r="AA13" s="101">
        <v>51897.8</v>
      </c>
      <c r="AB13" s="101">
        <v>51897.8</v>
      </c>
      <c r="AC13" s="101">
        <v>51897.8</v>
      </c>
      <c r="AD13" s="101">
        <v>93022.2</v>
      </c>
      <c r="AE13" s="101">
        <v>93022.2</v>
      </c>
      <c r="AF13" s="101">
        <v>93022.2</v>
      </c>
      <c r="AG13" s="101">
        <v>93022.2</v>
      </c>
      <c r="AH13" s="101">
        <v>93022.2</v>
      </c>
      <c r="AI13" s="101">
        <v>93022.2</v>
      </c>
      <c r="AJ13" s="127">
        <v>3</v>
      </c>
      <c r="AK13" s="127">
        <v>3</v>
      </c>
      <c r="AL13" s="127">
        <v>5</v>
      </c>
      <c r="AM13" s="127">
        <v>5</v>
      </c>
      <c r="AN13" s="127">
        <v>3</v>
      </c>
      <c r="AO13" s="50">
        <f t="shared" si="4"/>
        <v>19</v>
      </c>
      <c r="AP13" s="96">
        <f t="shared" si="5"/>
        <v>0.76</v>
      </c>
      <c r="AQ13" s="47"/>
      <c r="AR13" s="105"/>
      <c r="AS13" s="47"/>
      <c r="AT13" s="121" t="s">
        <v>257</v>
      </c>
      <c r="AU13" s="87"/>
      <c r="AV13" s="87"/>
      <c r="AW13" s="87">
        <f t="shared" si="0"/>
        <v>51897.8</v>
      </c>
      <c r="AX13" s="87">
        <f t="shared" si="1"/>
        <v>74417.759999999995</v>
      </c>
      <c r="AY13" s="101">
        <v>51897.8</v>
      </c>
      <c r="AZ13" s="101">
        <v>51897.8</v>
      </c>
      <c r="BA13" s="101">
        <v>51897.8</v>
      </c>
      <c r="BB13" s="101">
        <v>51897.8</v>
      </c>
      <c r="BC13" s="101">
        <v>51897.8</v>
      </c>
      <c r="BD13" s="101">
        <v>51897.8</v>
      </c>
      <c r="BE13" s="101">
        <v>93022.2</v>
      </c>
      <c r="BF13" s="101">
        <v>93022.2</v>
      </c>
      <c r="BG13" s="101">
        <f>+BF13*0.8</f>
        <v>74417.759999999995</v>
      </c>
      <c r="BH13" s="101">
        <f>+BG13</f>
        <v>74417.759999999995</v>
      </c>
      <c r="BI13" s="101">
        <f t="shared" ref="BI13:BJ13" si="6">+BH13</f>
        <v>74417.759999999995</v>
      </c>
      <c r="BJ13" s="101">
        <f t="shared" si="6"/>
        <v>74417.759999999995</v>
      </c>
      <c r="BK13" s="86"/>
      <c r="BL13" s="86"/>
      <c r="BM13" s="86"/>
      <c r="BN13" s="86"/>
      <c r="BO13" s="86"/>
      <c r="BP13" s="86"/>
    </row>
    <row r="14" spans="2:68" s="7" customFormat="1" ht="20.100000000000001" customHeight="1" x14ac:dyDescent="0.25">
      <c r="B14" s="98" t="s">
        <v>70</v>
      </c>
      <c r="C14" s="135">
        <v>6</v>
      </c>
      <c r="D14" s="62" t="s">
        <v>65</v>
      </c>
      <c r="E14" s="60" t="s">
        <v>62</v>
      </c>
      <c r="F14" s="120">
        <v>1</v>
      </c>
      <c r="G14" s="5"/>
      <c r="H14" s="5"/>
      <c r="I14" s="83"/>
      <c r="J14" s="5"/>
      <c r="K14" s="76"/>
      <c r="L14" s="76"/>
      <c r="M14" s="76">
        <v>90</v>
      </c>
      <c r="N14" s="76">
        <v>90</v>
      </c>
      <c r="O14" s="76"/>
      <c r="P14" s="76"/>
      <c r="Q14" s="77">
        <v>13.24512</v>
      </c>
      <c r="R14" s="77">
        <v>2.5228800000000002</v>
      </c>
      <c r="S14" s="70"/>
      <c r="T14" s="70"/>
      <c r="U14" s="95" t="s">
        <v>238</v>
      </c>
      <c r="V14" s="71"/>
      <c r="W14" s="71"/>
      <c r="X14" s="71"/>
      <c r="Y14" s="71"/>
      <c r="Z14" s="71"/>
      <c r="AA14" s="71"/>
      <c r="AB14" s="71"/>
      <c r="AC14" s="71"/>
      <c r="AD14" s="71">
        <v>16.100000000000001</v>
      </c>
      <c r="AE14" s="71">
        <v>17.7</v>
      </c>
      <c r="AF14" s="71">
        <v>19.5</v>
      </c>
      <c r="AG14" s="71">
        <v>21.4</v>
      </c>
      <c r="AH14" s="71">
        <v>23.6</v>
      </c>
      <c r="AI14" s="71">
        <v>23.6</v>
      </c>
      <c r="AJ14" s="9">
        <v>5</v>
      </c>
      <c r="AK14" s="9">
        <v>5</v>
      </c>
      <c r="AL14" s="9">
        <v>5</v>
      </c>
      <c r="AM14" s="9">
        <v>5</v>
      </c>
      <c r="AN14" s="9">
        <v>5</v>
      </c>
      <c r="AO14" s="156">
        <f>SUM(AJ14:AN14)</f>
        <v>25</v>
      </c>
      <c r="AP14" s="51">
        <f>+AO14/25</f>
        <v>1</v>
      </c>
      <c r="AQ14" s="47"/>
      <c r="AR14" s="47"/>
      <c r="AS14" s="47"/>
      <c r="AT14" s="97" t="s">
        <v>241</v>
      </c>
      <c r="AU14" s="87"/>
      <c r="AV14" s="87"/>
      <c r="AW14" s="87">
        <f t="shared" si="0"/>
        <v>2</v>
      </c>
      <c r="AX14" s="87">
        <f t="shared" si="1"/>
        <v>25.960000000000004</v>
      </c>
      <c r="AY14" s="87">
        <v>2</v>
      </c>
      <c r="AZ14" s="87">
        <v>2</v>
      </c>
      <c r="BA14" s="87">
        <v>2</v>
      </c>
      <c r="BB14" s="87">
        <v>2</v>
      </c>
      <c r="BC14" s="87">
        <v>2</v>
      </c>
      <c r="BD14" s="87">
        <v>2</v>
      </c>
      <c r="BE14" s="87">
        <v>16.100000000000001</v>
      </c>
      <c r="BF14" s="87">
        <v>17.7</v>
      </c>
      <c r="BG14" s="87">
        <v>19.5</v>
      </c>
      <c r="BH14" s="87">
        <v>21.4</v>
      </c>
      <c r="BI14" s="87">
        <v>23.6</v>
      </c>
      <c r="BJ14" s="87">
        <f>+BI14*1.1</f>
        <v>25.960000000000004</v>
      </c>
      <c r="BK14" s="66"/>
      <c r="BL14" s="66"/>
      <c r="BM14" s="66"/>
      <c r="BN14" s="66"/>
      <c r="BO14" s="66"/>
      <c r="BP14" s="66"/>
    </row>
    <row r="15" spans="2:68" s="7" customFormat="1" ht="20.100000000000001" customHeight="1" x14ac:dyDescent="0.25">
      <c r="B15" s="181" t="s">
        <v>304</v>
      </c>
      <c r="C15" s="75">
        <v>7</v>
      </c>
      <c r="D15" s="61" t="s">
        <v>66</v>
      </c>
      <c r="E15" s="122" t="s">
        <v>256</v>
      </c>
      <c r="F15" s="120">
        <v>8</v>
      </c>
      <c r="G15" s="26"/>
      <c r="H15" s="26"/>
      <c r="I15" s="84"/>
      <c r="J15" s="26"/>
      <c r="K15" s="78"/>
      <c r="L15" s="78"/>
      <c r="M15" s="78"/>
      <c r="N15" s="78"/>
      <c r="O15" s="78"/>
      <c r="P15" s="78"/>
      <c r="Q15" s="79">
        <v>1083602.1887999999</v>
      </c>
      <c r="R15" s="79">
        <v>1069574.976</v>
      </c>
      <c r="S15" s="79"/>
      <c r="T15" s="79"/>
      <c r="U15" s="169" t="s">
        <v>237</v>
      </c>
      <c r="V15" s="72"/>
      <c r="W15" s="72"/>
      <c r="X15" s="72"/>
      <c r="Y15" s="72"/>
      <c r="Z15" s="72"/>
      <c r="AA15" s="72"/>
      <c r="AB15" s="72"/>
      <c r="AC15" s="72"/>
      <c r="AD15" s="72"/>
      <c r="AE15" s="72"/>
      <c r="AF15" s="72"/>
      <c r="AG15" s="72"/>
      <c r="AH15" s="72"/>
      <c r="AI15" s="72"/>
      <c r="AJ15" s="67"/>
      <c r="AK15" s="67"/>
      <c r="AL15" s="67"/>
      <c r="AM15" s="67"/>
      <c r="AN15" s="67"/>
      <c r="AO15" s="49">
        <f t="shared" si="4"/>
        <v>0</v>
      </c>
      <c r="AP15" s="51">
        <f t="shared" si="5"/>
        <v>0</v>
      </c>
      <c r="AQ15" s="47"/>
      <c r="AR15" s="105"/>
      <c r="AS15" s="47"/>
      <c r="AT15" s="197" t="s">
        <v>348</v>
      </c>
      <c r="AU15" s="88"/>
      <c r="AV15" s="88"/>
      <c r="AW15" s="88">
        <f t="shared" ref="AW15" si="7">+BD15</f>
        <v>866881.75104</v>
      </c>
      <c r="AX15" s="88">
        <f t="shared" ref="AX15" si="8">+BJ15</f>
        <v>855659.98080000002</v>
      </c>
      <c r="AY15" s="81">
        <f t="shared" ref="AY15" si="9">+Q15</f>
        <v>1083602.1887999999</v>
      </c>
      <c r="AZ15" s="81">
        <f t="shared" ref="AZ15:BC15" si="10">+AY15</f>
        <v>1083602.1887999999</v>
      </c>
      <c r="BA15" s="81">
        <f t="shared" si="10"/>
        <v>1083602.1887999999</v>
      </c>
      <c r="BB15" s="81">
        <f t="shared" si="10"/>
        <v>1083602.1887999999</v>
      </c>
      <c r="BC15" s="81">
        <f t="shared" si="10"/>
        <v>1083602.1887999999</v>
      </c>
      <c r="BD15" s="81">
        <f>+BC15*0.8</f>
        <v>866881.75104</v>
      </c>
      <c r="BE15" s="81">
        <f t="shared" ref="BE15" si="11">+R15</f>
        <v>1069574.976</v>
      </c>
      <c r="BF15" s="81">
        <f t="shared" ref="BF15:BI15" si="12">+BE15</f>
        <v>1069574.976</v>
      </c>
      <c r="BG15" s="81">
        <f t="shared" si="12"/>
        <v>1069574.976</v>
      </c>
      <c r="BH15" s="81">
        <f t="shared" si="12"/>
        <v>1069574.976</v>
      </c>
      <c r="BI15" s="81">
        <f t="shared" si="12"/>
        <v>1069574.976</v>
      </c>
      <c r="BJ15" s="81">
        <f>+BI15*0.8</f>
        <v>855659.98080000002</v>
      </c>
      <c r="BK15" s="67"/>
      <c r="BL15" s="67"/>
      <c r="BM15" s="67"/>
      <c r="BN15" s="67"/>
      <c r="BO15" s="67"/>
      <c r="BP15" s="67"/>
    </row>
    <row r="16" spans="2:68" s="7" customFormat="1" ht="20.100000000000001" customHeight="1" x14ac:dyDescent="0.25">
      <c r="B16" s="98" t="s">
        <v>218</v>
      </c>
      <c r="C16" s="135">
        <v>8</v>
      </c>
      <c r="D16" s="61" t="s">
        <v>66</v>
      </c>
      <c r="E16" s="122" t="s">
        <v>256</v>
      </c>
      <c r="F16" s="119">
        <v>8</v>
      </c>
      <c r="G16" s="26"/>
      <c r="H16" s="26"/>
      <c r="I16" s="84"/>
      <c r="J16" s="26"/>
      <c r="K16" s="78"/>
      <c r="L16" s="78"/>
      <c r="M16" s="78">
        <v>90</v>
      </c>
      <c r="N16" s="78">
        <v>90</v>
      </c>
      <c r="O16" s="78"/>
      <c r="P16" s="78"/>
      <c r="Q16" s="79">
        <v>149454.61586208001</v>
      </c>
      <c r="R16" s="79">
        <v>112625.85739536001</v>
      </c>
      <c r="S16" s="101"/>
      <c r="T16" s="101"/>
      <c r="U16" s="100" t="s">
        <v>238</v>
      </c>
      <c r="V16" s="72"/>
      <c r="W16" s="72"/>
      <c r="X16" s="72">
        <v>149433</v>
      </c>
      <c r="Y16" s="72">
        <v>150927.29999999999</v>
      </c>
      <c r="Z16" s="72">
        <v>152436.6</v>
      </c>
      <c r="AA16" s="72">
        <v>153961</v>
      </c>
      <c r="AB16" s="72">
        <v>155500.6</v>
      </c>
      <c r="AC16" s="72">
        <v>157055.6</v>
      </c>
      <c r="AD16" s="72">
        <v>112609</v>
      </c>
      <c r="AE16" s="72">
        <v>113735.1</v>
      </c>
      <c r="AF16" s="72">
        <v>114872.4</v>
      </c>
      <c r="AG16" s="72">
        <v>155109.70000000001</v>
      </c>
      <c r="AH16" s="72">
        <v>156664.70000000001</v>
      </c>
      <c r="AI16" s="72">
        <v>158231.29999999999</v>
      </c>
      <c r="AJ16" s="67">
        <v>0</v>
      </c>
      <c r="AK16" s="67">
        <v>0</v>
      </c>
      <c r="AL16" s="67">
        <v>5</v>
      </c>
      <c r="AM16" s="67">
        <v>5</v>
      </c>
      <c r="AN16" s="67">
        <v>0</v>
      </c>
      <c r="AO16" s="50">
        <f t="shared" si="4"/>
        <v>10</v>
      </c>
      <c r="AP16" s="96">
        <f t="shared" si="5"/>
        <v>0.4</v>
      </c>
      <c r="AQ16" s="47"/>
      <c r="AR16" s="105"/>
      <c r="AS16" s="47"/>
      <c r="AT16" s="132" t="s">
        <v>287</v>
      </c>
      <c r="AU16" s="87"/>
      <c r="AV16" s="87"/>
      <c r="AW16" s="87">
        <f>+BD16</f>
        <v>58940.389498422759</v>
      </c>
      <c r="AX16" s="87">
        <f>+BJ16</f>
        <v>58940.389498422759</v>
      </c>
      <c r="AY16" s="87">
        <f>+[1]Autodecl!$ABZ$33</f>
        <v>150203.38498284252</v>
      </c>
      <c r="AZ16" s="87">
        <f>+AY16*(1+[1]Autodecl!$ABF$29)</f>
        <v>150503.7917528082</v>
      </c>
      <c r="BA16" s="87">
        <f>+[1]Autodecl!$ACA$33</f>
        <v>58763.921383743473</v>
      </c>
      <c r="BB16" s="87">
        <f>+BA16*(1+[1]Autodecl!$ABT$29)</f>
        <v>58822.685305127212</v>
      </c>
      <c r="BC16" s="87">
        <f>+BB16*(1+[1]Autodecl!$ABT$29)</f>
        <v>58881.507990432336</v>
      </c>
      <c r="BD16" s="87">
        <f>+BC16*(1+[1]Autodecl!$ABT$29)</f>
        <v>58940.389498422759</v>
      </c>
      <c r="BE16" s="87">
        <f>+[1]Autodecl!$ABZ$34</f>
        <v>113190.1140677325</v>
      </c>
      <c r="BF16" s="87">
        <f>+BE16*(1+[1]Autodecl!$ABT$29)</f>
        <v>113303.30418180022</v>
      </c>
      <c r="BG16" s="87">
        <f>+[1]Autodecl!$ACA$34</f>
        <v>58763.921383743473</v>
      </c>
      <c r="BH16" s="87">
        <f>+BG16*(1+[1]Autodecl!$ABT$29)</f>
        <v>58822.685305127212</v>
      </c>
      <c r="BI16" s="87">
        <f>+BH16*(1+[1]Autodecl!$ABT$29)</f>
        <v>58881.507990432336</v>
      </c>
      <c r="BJ16" s="87">
        <f>+BI16*(1+[1]Autodecl!$ABT$29)</f>
        <v>58940.389498422759</v>
      </c>
      <c r="BK16" s="67">
        <v>2</v>
      </c>
      <c r="BL16" s="67">
        <v>1</v>
      </c>
      <c r="BM16" s="67">
        <v>1</v>
      </c>
      <c r="BN16" s="67">
        <v>1</v>
      </c>
      <c r="BO16" s="67">
        <v>1</v>
      </c>
      <c r="BP16" s="67">
        <v>1</v>
      </c>
    </row>
    <row r="17" spans="2:68" s="7" customFormat="1" ht="20.100000000000001" customHeight="1" x14ac:dyDescent="0.25">
      <c r="B17" s="137" t="s">
        <v>217</v>
      </c>
      <c r="C17" s="75">
        <v>9</v>
      </c>
      <c r="D17" s="62" t="s">
        <v>210</v>
      </c>
      <c r="E17" s="122" t="s">
        <v>256</v>
      </c>
      <c r="F17" s="120">
        <v>8</v>
      </c>
      <c r="G17" s="5"/>
      <c r="H17" s="5"/>
      <c r="I17" s="83"/>
      <c r="J17" s="5"/>
      <c r="K17" s="76"/>
      <c r="L17" s="76"/>
      <c r="M17" s="76"/>
      <c r="N17" s="76"/>
      <c r="O17" s="76"/>
      <c r="P17" s="76"/>
      <c r="Q17" s="77">
        <v>107209.15487999999</v>
      </c>
      <c r="R17" s="77">
        <v>117874.06558560001</v>
      </c>
      <c r="S17" s="70"/>
      <c r="T17" s="70"/>
      <c r="U17" s="149" t="s">
        <v>237</v>
      </c>
      <c r="V17" s="71"/>
      <c r="W17" s="71"/>
      <c r="X17" s="71"/>
      <c r="Y17" s="71"/>
      <c r="Z17" s="71"/>
      <c r="AA17" s="71"/>
      <c r="AB17" s="71"/>
      <c r="AC17" s="71"/>
      <c r="AD17" s="71"/>
      <c r="AE17" s="71"/>
      <c r="AF17" s="71"/>
      <c r="AG17" s="71"/>
      <c r="AH17" s="71"/>
      <c r="AI17" s="71"/>
      <c r="AJ17" s="66"/>
      <c r="AK17" s="66"/>
      <c r="AL17" s="66"/>
      <c r="AM17" s="66"/>
      <c r="AN17" s="66"/>
      <c r="AO17" s="49">
        <f>SUM(AJ17:AN17)</f>
        <v>0</v>
      </c>
      <c r="AP17" s="51">
        <f>+AO17/25</f>
        <v>0</v>
      </c>
      <c r="AQ17" s="47"/>
      <c r="AR17" s="105"/>
      <c r="AS17" s="47"/>
      <c r="AT17" s="142" t="s">
        <v>290</v>
      </c>
      <c r="AU17" s="87"/>
      <c r="AV17" s="87"/>
      <c r="AW17" s="87">
        <f t="shared" ref="AW17:AW19" si="13">+BD17</f>
        <v>73900.940164017811</v>
      </c>
      <c r="AX17" s="87">
        <f t="shared" ref="AX17:AX19" si="14">+BJ17</f>
        <v>73900.940164017811</v>
      </c>
      <c r="AY17" s="87">
        <f>+[1]Autodecl!$ABL$33</f>
        <v>108936.55693339449</v>
      </c>
      <c r="AZ17" s="87">
        <f>+AY17*(1+[1]Autodecl!$ABT$29)</f>
        <v>109045.49349032788</v>
      </c>
      <c r="BA17" s="87">
        <f>+AZ17*(1+[1]Autodecl!$ABT$29)</f>
        <v>109154.53898381819</v>
      </c>
      <c r="BB17" s="87">
        <f>+BA17*(1+[1]Autodecl!$ABT$29)</f>
        <v>109263.69352280199</v>
      </c>
      <c r="BC17" s="87">
        <f>+BB17*(1+[1]Autodecl!$ABT$29)</f>
        <v>109372.95721632478</v>
      </c>
      <c r="BD17" s="87">
        <f>+[1]Autodecl!$ABM$33</f>
        <v>73900.940164017811</v>
      </c>
      <c r="BE17" s="87">
        <f>+[1]Autodecl!$ABL$34</f>
        <v>119773.30547012696</v>
      </c>
      <c r="BF17" s="87">
        <f>+BE17*(1+[1]Autodecl!$ABT$29)</f>
        <v>119893.07877559707</v>
      </c>
      <c r="BG17" s="87">
        <f>+BF17*(1+[1]Autodecl!$ABT$29)</f>
        <v>120012.97185437265</v>
      </c>
      <c r="BH17" s="87">
        <f>+BG17*(1+[1]Autodecl!$ABT$29)</f>
        <v>120132.98482622701</v>
      </c>
      <c r="BI17" s="87">
        <f>+BH17*(1+[1]Autodecl!$ABT$29)</f>
        <v>120253.11781105322</v>
      </c>
      <c r="BJ17" s="87">
        <f>+[1]Autodecl!$ABM$34</f>
        <v>73900.940164017811</v>
      </c>
      <c r="BK17" s="66">
        <v>1</v>
      </c>
      <c r="BL17" s="66">
        <v>1</v>
      </c>
      <c r="BM17" s="66">
        <v>1</v>
      </c>
      <c r="BN17" s="66">
        <v>1</v>
      </c>
      <c r="BO17" s="66">
        <v>1</v>
      </c>
      <c r="BP17" s="66">
        <v>1</v>
      </c>
    </row>
    <row r="18" spans="2:68" s="7" customFormat="1" ht="20.100000000000001" customHeight="1" x14ac:dyDescent="0.25">
      <c r="B18" s="117" t="s">
        <v>248</v>
      </c>
      <c r="C18" s="75">
        <v>11</v>
      </c>
      <c r="D18" s="61" t="s">
        <v>210</v>
      </c>
      <c r="E18" s="122" t="s">
        <v>256</v>
      </c>
      <c r="F18" s="119">
        <v>8</v>
      </c>
      <c r="G18" s="26"/>
      <c r="H18" s="26"/>
      <c r="I18" s="84">
        <v>3.03</v>
      </c>
      <c r="J18" s="26"/>
      <c r="K18" s="78">
        <v>137.5</v>
      </c>
      <c r="L18" s="78">
        <v>387.1</v>
      </c>
      <c r="M18" s="78">
        <v>600</v>
      </c>
      <c r="N18" s="78">
        <v>400</v>
      </c>
      <c r="O18" s="78"/>
      <c r="P18" s="78"/>
      <c r="Q18" s="79">
        <v>12763.262534400001</v>
      </c>
      <c r="R18" s="79">
        <v>34613.604547199997</v>
      </c>
      <c r="S18" s="79"/>
      <c r="T18" s="79"/>
      <c r="U18" s="116" t="s">
        <v>238</v>
      </c>
      <c r="V18" s="72"/>
      <c r="W18" s="72"/>
      <c r="X18" s="72">
        <v>12794.8</v>
      </c>
      <c r="Y18" s="72">
        <v>12794.8</v>
      </c>
      <c r="Z18" s="72">
        <v>12794.8</v>
      </c>
      <c r="AA18" s="72">
        <v>12794.8</v>
      </c>
      <c r="AB18" s="72">
        <v>12794.8</v>
      </c>
      <c r="AC18" s="72">
        <v>12794.8</v>
      </c>
      <c r="AD18" s="72">
        <v>34613.599999999999</v>
      </c>
      <c r="AE18" s="72">
        <v>34613.599999999999</v>
      </c>
      <c r="AF18" s="72">
        <v>34613.599999999999</v>
      </c>
      <c r="AG18" s="72">
        <v>34613.599999999999</v>
      </c>
      <c r="AH18" s="72">
        <v>34613.599999999999</v>
      </c>
      <c r="AI18" s="72">
        <v>34613.599999999999</v>
      </c>
      <c r="AJ18" s="67">
        <v>5</v>
      </c>
      <c r="AK18" s="67">
        <v>5</v>
      </c>
      <c r="AL18" s="67">
        <v>5</v>
      </c>
      <c r="AM18" s="67">
        <v>5</v>
      </c>
      <c r="AN18" s="67">
        <v>5</v>
      </c>
      <c r="AO18" s="50">
        <f>SUM(AJ18:AN18)</f>
        <v>25</v>
      </c>
      <c r="AP18" s="96">
        <f>+AO18/25</f>
        <v>1</v>
      </c>
      <c r="AQ18" s="47"/>
      <c r="AR18" s="105"/>
      <c r="AS18" s="47"/>
      <c r="AT18" s="121" t="s">
        <v>258</v>
      </c>
      <c r="AU18" s="87"/>
      <c r="AV18" s="87"/>
      <c r="AW18" s="87">
        <f t="shared" si="13"/>
        <v>12794.8</v>
      </c>
      <c r="AX18" s="87">
        <f t="shared" si="14"/>
        <v>34613.599999999999</v>
      </c>
      <c r="AY18" s="72">
        <v>12794.8</v>
      </c>
      <c r="AZ18" s="72">
        <v>12794.8</v>
      </c>
      <c r="BA18" s="72">
        <v>12794.8</v>
      </c>
      <c r="BB18" s="72">
        <v>12794.8</v>
      </c>
      <c r="BC18" s="72">
        <v>12794.8</v>
      </c>
      <c r="BD18" s="72">
        <v>12794.8</v>
      </c>
      <c r="BE18" s="72">
        <v>34613.599999999999</v>
      </c>
      <c r="BF18" s="72">
        <v>34613.599999999999</v>
      </c>
      <c r="BG18" s="72">
        <v>34613.599999999999</v>
      </c>
      <c r="BH18" s="72">
        <v>34613.599999999999</v>
      </c>
      <c r="BI18" s="72">
        <v>34613.599999999999</v>
      </c>
      <c r="BJ18" s="72">
        <v>34613.599999999999</v>
      </c>
      <c r="BK18" s="67"/>
      <c r="BL18" s="67"/>
      <c r="BM18" s="67"/>
      <c r="BN18" s="67"/>
      <c r="BO18" s="67"/>
      <c r="BP18" s="67"/>
    </row>
    <row r="19" spans="2:68" s="7" customFormat="1" ht="20.100000000000001" customHeight="1" x14ac:dyDescent="0.25">
      <c r="B19" s="176" t="s">
        <v>220</v>
      </c>
      <c r="C19" s="135">
        <v>12</v>
      </c>
      <c r="D19" s="61" t="s">
        <v>210</v>
      </c>
      <c r="E19" s="122" t="s">
        <v>256</v>
      </c>
      <c r="F19" s="120">
        <v>8</v>
      </c>
      <c r="G19" s="26"/>
      <c r="H19" s="26"/>
      <c r="I19" s="84"/>
      <c r="J19" s="26"/>
      <c r="K19" s="78"/>
      <c r="L19" s="78"/>
      <c r="M19" s="78"/>
      <c r="N19" s="78"/>
      <c r="O19" s="78"/>
      <c r="P19" s="78"/>
      <c r="Q19" s="79">
        <v>2898.9182336399995</v>
      </c>
      <c r="R19" s="79">
        <v>9483.00431364</v>
      </c>
      <c r="S19" s="70"/>
      <c r="T19" s="70"/>
      <c r="U19" s="3"/>
      <c r="V19" s="71"/>
      <c r="W19" s="71"/>
      <c r="X19" s="71"/>
      <c r="Y19" s="71"/>
      <c r="Z19" s="71"/>
      <c r="AA19" s="71"/>
      <c r="AB19" s="71"/>
      <c r="AC19" s="71"/>
      <c r="AD19" s="71"/>
      <c r="AE19" s="71"/>
      <c r="AF19" s="71"/>
      <c r="AG19" s="71"/>
      <c r="AH19" s="71"/>
      <c r="AI19" s="71"/>
      <c r="AJ19" s="66"/>
      <c r="AK19" s="66"/>
      <c r="AL19" s="66"/>
      <c r="AM19" s="66"/>
      <c r="AN19" s="66"/>
      <c r="AO19" s="49">
        <f>SUM(AJ19:AN19)</f>
        <v>0</v>
      </c>
      <c r="AP19" s="51">
        <f>+AO19/25</f>
        <v>0</v>
      </c>
      <c r="AQ19" s="47"/>
      <c r="AR19" s="105"/>
      <c r="AS19" s="47"/>
      <c r="AT19" s="197" t="s">
        <v>348</v>
      </c>
      <c r="AU19" s="88"/>
      <c r="AV19" s="88"/>
      <c r="AW19" s="88">
        <f t="shared" si="13"/>
        <v>2898.9182336399995</v>
      </c>
      <c r="AX19" s="88">
        <f t="shared" si="14"/>
        <v>9483.00431364</v>
      </c>
      <c r="AY19" s="81">
        <f t="shared" ref="AY19" si="15">+Q19</f>
        <v>2898.9182336399995</v>
      </c>
      <c r="AZ19" s="81">
        <f t="shared" ref="AZ19:BD19" si="16">+AY19</f>
        <v>2898.9182336399995</v>
      </c>
      <c r="BA19" s="81">
        <f t="shared" si="16"/>
        <v>2898.9182336399995</v>
      </c>
      <c r="BB19" s="81">
        <f t="shared" si="16"/>
        <v>2898.9182336399995</v>
      </c>
      <c r="BC19" s="81">
        <f t="shared" si="16"/>
        <v>2898.9182336399995</v>
      </c>
      <c r="BD19" s="81">
        <f t="shared" si="16"/>
        <v>2898.9182336399995</v>
      </c>
      <c r="BE19" s="81">
        <f t="shared" ref="BE19" si="17">+R19</f>
        <v>9483.00431364</v>
      </c>
      <c r="BF19" s="81">
        <f t="shared" ref="BF19:BJ19" si="18">+BE19</f>
        <v>9483.00431364</v>
      </c>
      <c r="BG19" s="81">
        <f t="shared" si="18"/>
        <v>9483.00431364</v>
      </c>
      <c r="BH19" s="81">
        <f t="shared" si="18"/>
        <v>9483.00431364</v>
      </c>
      <c r="BI19" s="81">
        <f t="shared" si="18"/>
        <v>9483.00431364</v>
      </c>
      <c r="BJ19" s="81">
        <f t="shared" si="18"/>
        <v>9483.00431364</v>
      </c>
      <c r="BK19" s="66"/>
      <c r="BL19" s="66"/>
      <c r="BM19" s="66"/>
      <c r="BN19" s="66"/>
      <c r="BO19" s="66"/>
      <c r="BP19" s="66"/>
    </row>
    <row r="20" spans="2:68" ht="30" customHeight="1" x14ac:dyDescent="0.25">
      <c r="B20" s="59" t="s">
        <v>43</v>
      </c>
      <c r="C20" s="3"/>
      <c r="D20" s="3"/>
      <c r="E20" s="3"/>
      <c r="F20" s="3"/>
      <c r="G20" s="3"/>
      <c r="H20" s="3"/>
      <c r="I20" s="3"/>
      <c r="J20" s="3"/>
      <c r="K20" s="69"/>
      <c r="L20" s="69"/>
      <c r="M20" s="69"/>
      <c r="N20" s="69"/>
      <c r="O20" s="69"/>
      <c r="P20" s="69"/>
      <c r="Q20" s="77">
        <f>SUM(Q9:Q19)</f>
        <v>1389756.4921501197</v>
      </c>
      <c r="R20" s="77">
        <f>SUM(R9:R19)</f>
        <v>1376249.3909298</v>
      </c>
      <c r="S20" s="77">
        <f>SUM(S9:S19)</f>
        <v>0</v>
      </c>
      <c r="T20" s="77">
        <f>SUM(T9:T19)</f>
        <v>0</v>
      </c>
      <c r="U20" s="3"/>
      <c r="V20" s="77">
        <f>SUM(V9:V19)</f>
        <v>0</v>
      </c>
      <c r="W20" s="77">
        <f>SUM(W9:W19)</f>
        <v>0</v>
      </c>
      <c r="X20" s="69"/>
      <c r="Y20" s="69"/>
      <c r="Z20" s="69"/>
      <c r="AA20" s="69"/>
      <c r="AB20" s="69"/>
      <c r="AC20" s="69"/>
      <c r="AD20" s="69"/>
      <c r="AE20" s="69"/>
      <c r="AF20" s="74"/>
      <c r="AG20" s="69"/>
      <c r="AH20" s="69"/>
      <c r="AI20" s="69"/>
      <c r="AJ20" s="3"/>
      <c r="AK20" s="3"/>
      <c r="AL20" s="3"/>
      <c r="AM20" s="3"/>
      <c r="AN20" s="3"/>
      <c r="AO20" s="3"/>
      <c r="AP20" s="3"/>
      <c r="AQ20" s="6"/>
      <c r="AR20" s="6"/>
      <c r="AS20" s="6"/>
      <c r="AT20" s="3"/>
      <c r="AU20" s="87">
        <f t="shared" ref="AU20:BJ20" si="19">SUM(AU9:AU19)</f>
        <v>0</v>
      </c>
      <c r="AV20" s="87">
        <f t="shared" si="19"/>
        <v>0</v>
      </c>
      <c r="AW20" s="87">
        <f t="shared" si="19"/>
        <v>1098836.7989360807</v>
      </c>
      <c r="AX20" s="87">
        <f t="shared" si="19"/>
        <v>1114909.8347760807</v>
      </c>
      <c r="AY20" s="87">
        <f t="shared" si="19"/>
        <v>1455290.1489498769</v>
      </c>
      <c r="AZ20" s="87">
        <f t="shared" si="19"/>
        <v>1455699.4922767761</v>
      </c>
      <c r="BA20" s="87">
        <f t="shared" si="19"/>
        <v>1350634.3674012015</v>
      </c>
      <c r="BB20" s="87">
        <f t="shared" si="19"/>
        <v>1350802.2858615692</v>
      </c>
      <c r="BC20" s="87">
        <f t="shared" si="19"/>
        <v>1350970.3722403971</v>
      </c>
      <c r="BD20" s="87">
        <f t="shared" si="19"/>
        <v>1098836.7989360807</v>
      </c>
      <c r="BE20" s="87">
        <f t="shared" si="19"/>
        <v>1458736.7998514997</v>
      </c>
      <c r="BF20" s="87">
        <f t="shared" si="19"/>
        <v>1458971.3632710373</v>
      </c>
      <c r="BG20" s="87">
        <f t="shared" si="19"/>
        <v>1374753.9335517562</v>
      </c>
      <c r="BH20" s="87">
        <f t="shared" si="19"/>
        <v>1374934.6104449944</v>
      </c>
      <c r="BI20" s="87">
        <f t="shared" si="19"/>
        <v>1375115.766115126</v>
      </c>
      <c r="BJ20" s="87">
        <f t="shared" si="19"/>
        <v>1114909.8347760807</v>
      </c>
      <c r="BK20" s="3"/>
      <c r="BL20" s="3"/>
      <c r="BM20" s="3"/>
      <c r="BN20" s="3"/>
      <c r="BO20" s="3"/>
      <c r="BP20" s="3"/>
    </row>
    <row r="21" spans="2:68" x14ac:dyDescent="0.25">
      <c r="U21" s="2"/>
      <c r="V21" s="2"/>
      <c r="W21" s="2"/>
      <c r="X21" s="2"/>
      <c r="Y21" s="2"/>
      <c r="Z21" s="2"/>
      <c r="AA21" s="2"/>
      <c r="AB21" s="2"/>
      <c r="AC21" s="2"/>
      <c r="AD21" s="2"/>
      <c r="AE21" s="2"/>
      <c r="AF21" s="2"/>
      <c r="AG21" s="2"/>
      <c r="AH21" s="2"/>
      <c r="AI21" s="2"/>
      <c r="AJ21" s="2"/>
      <c r="AK21" s="2"/>
      <c r="AL21" s="2"/>
      <c r="AM21" s="2"/>
      <c r="AN21" s="2"/>
      <c r="AO21" s="2"/>
      <c r="AP21" s="2"/>
      <c r="AQ21" s="7"/>
      <c r="AR21" s="7"/>
      <c r="AS21" s="7"/>
      <c r="AT21" s="2"/>
      <c r="AU21" s="24"/>
      <c r="AV21" s="24"/>
      <c r="AW21" s="24"/>
      <c r="AX21" s="24"/>
      <c r="AY21" s="2"/>
      <c r="AZ21" s="2"/>
      <c r="BA21" s="2"/>
      <c r="BB21" s="2"/>
      <c r="BC21" s="2"/>
      <c r="BD21" s="2"/>
      <c r="BE21" s="2"/>
      <c r="BF21" s="2"/>
      <c r="BG21" s="2"/>
      <c r="BH21" s="2"/>
      <c r="BI21" s="2"/>
      <c r="BJ21" s="2"/>
      <c r="BK21" s="2"/>
      <c r="BL21" s="2"/>
      <c r="BM21" s="2"/>
      <c r="BN21" s="2"/>
      <c r="BO21" s="2"/>
      <c r="BP21" s="2"/>
    </row>
    <row r="22" spans="2:68" x14ac:dyDescent="0.25">
      <c r="U22" s="2"/>
      <c r="V22" s="2"/>
      <c r="W22" s="2"/>
      <c r="X22" s="2"/>
      <c r="Y22" s="2"/>
      <c r="Z22" s="2"/>
      <c r="AA22" s="2"/>
      <c r="AB22" s="2"/>
      <c r="AC22" s="2"/>
      <c r="AD22" s="2"/>
      <c r="AE22" s="2"/>
      <c r="AF22" s="2"/>
      <c r="AG22" s="2"/>
      <c r="AH22" s="2"/>
      <c r="AI22" s="2"/>
      <c r="AJ22" s="2"/>
      <c r="AK22" s="2"/>
      <c r="AL22" s="2"/>
      <c r="AM22" s="2"/>
      <c r="AN22" s="2"/>
      <c r="AO22" s="2"/>
      <c r="AP22" s="2"/>
      <c r="AQ22" s="7"/>
      <c r="AR22" s="7"/>
      <c r="AS22" s="7"/>
      <c r="AT22" s="2"/>
      <c r="AU22" s="25"/>
      <c r="AV22" s="25"/>
      <c r="AW22" s="25"/>
      <c r="AX22" s="25"/>
      <c r="AY22" s="2"/>
      <c r="AZ22" s="2"/>
      <c r="BA22" s="2"/>
      <c r="BB22" s="2"/>
      <c r="BC22" s="2"/>
      <c r="BD22" s="2"/>
      <c r="BE22" s="2"/>
      <c r="BF22" s="2"/>
      <c r="BG22" s="2"/>
      <c r="BH22" s="2"/>
      <c r="BI22" s="2"/>
      <c r="BJ22" s="2"/>
      <c r="BK22" s="2"/>
      <c r="BL22" s="2"/>
      <c r="BM22" s="2"/>
      <c r="BN22" s="2"/>
      <c r="BO22" s="2"/>
      <c r="BP22" s="2"/>
    </row>
    <row r="23" spans="2:68" x14ac:dyDescent="0.25">
      <c r="Q23" s="8"/>
      <c r="R23" s="10"/>
      <c r="U23" s="2"/>
      <c r="V23" s="2"/>
      <c r="W23" s="2"/>
      <c r="X23" s="2"/>
      <c r="Y23" s="2"/>
      <c r="Z23" s="2"/>
      <c r="AA23" s="2"/>
      <c r="AB23" s="2"/>
      <c r="AC23" s="2"/>
      <c r="AD23" s="2"/>
      <c r="AE23" s="2"/>
      <c r="AF23" s="2"/>
      <c r="AG23" s="2"/>
      <c r="AH23" s="2"/>
      <c r="AI23" s="2"/>
      <c r="AJ23" s="2"/>
      <c r="AK23" s="2"/>
      <c r="AL23" s="2"/>
      <c r="AM23" s="2"/>
      <c r="AN23" s="2"/>
      <c r="AO23" s="2"/>
      <c r="AP23" s="2"/>
      <c r="AQ23" s="7"/>
      <c r="AR23" s="7"/>
      <c r="AS23" s="7"/>
      <c r="AT23" s="2"/>
      <c r="AU23" s="2"/>
      <c r="AV23" s="2"/>
      <c r="AW23" s="2"/>
      <c r="AX23" s="2"/>
      <c r="AY23" s="2"/>
      <c r="AZ23" s="2"/>
      <c r="BA23" s="2"/>
      <c r="BB23" s="2"/>
      <c r="BC23" s="2"/>
      <c r="BD23" s="2"/>
      <c r="BE23" s="2"/>
      <c r="BF23" s="2"/>
      <c r="BG23" s="2"/>
      <c r="BH23" s="2"/>
      <c r="BI23" s="2"/>
      <c r="BJ23" s="2"/>
      <c r="BK23" s="2"/>
      <c r="BL23" s="2"/>
      <c r="BM23" s="2"/>
      <c r="BN23" s="2"/>
      <c r="BO23" s="2"/>
      <c r="BP23" s="2"/>
    </row>
    <row r="24" spans="2:68" x14ac:dyDescent="0.25">
      <c r="Q24" s="10"/>
      <c r="R24" s="10"/>
      <c r="U24" s="2"/>
      <c r="V24" s="2"/>
      <c r="W24" s="2"/>
      <c r="X24" s="2"/>
      <c r="Y24" s="2"/>
      <c r="Z24" s="2"/>
      <c r="AA24" s="2"/>
      <c r="AB24" s="2"/>
      <c r="AC24" s="2"/>
      <c r="AD24" s="2"/>
      <c r="AE24" s="2"/>
      <c r="AF24" s="2"/>
      <c r="AG24" s="2"/>
      <c r="AH24" s="2"/>
      <c r="AI24" s="2"/>
      <c r="AJ24" s="2"/>
      <c r="AK24" s="2"/>
      <c r="AL24" s="2"/>
      <c r="AM24" s="2"/>
      <c r="AN24" s="2"/>
      <c r="AO24" s="2"/>
      <c r="AP24" s="2"/>
      <c r="AQ24" s="7"/>
      <c r="AR24" s="7"/>
      <c r="AS24" s="7"/>
      <c r="AT24" s="2"/>
      <c r="AU24" s="2"/>
      <c r="AV24" s="2"/>
      <c r="AW24" s="2"/>
      <c r="AX24" s="2"/>
      <c r="AY24" s="2"/>
      <c r="AZ24" s="2"/>
      <c r="BA24" s="2"/>
      <c r="BB24" s="2"/>
      <c r="BC24" s="2"/>
      <c r="BD24" s="2"/>
      <c r="BE24" s="2"/>
      <c r="BF24" s="2"/>
      <c r="BG24" s="2"/>
      <c r="BH24" s="2"/>
      <c r="BI24" s="2"/>
      <c r="BJ24" s="2"/>
      <c r="BK24" s="2"/>
      <c r="BL24" s="2"/>
      <c r="BM24" s="2"/>
      <c r="BN24" s="2"/>
      <c r="BO24" s="2"/>
      <c r="BP24" s="2"/>
    </row>
    <row r="25" spans="2:68" x14ac:dyDescent="0.25">
      <c r="U25" s="2"/>
      <c r="V25" s="2"/>
      <c r="W25" s="2"/>
      <c r="X25" s="2"/>
      <c r="Y25" s="2"/>
      <c r="Z25" s="2"/>
      <c r="AA25" s="2"/>
      <c r="AB25" s="2"/>
      <c r="AC25" s="2"/>
      <c r="AD25" s="2"/>
      <c r="AE25" s="2"/>
      <c r="AF25" s="2"/>
      <c r="AG25" s="2"/>
      <c r="AH25" s="2"/>
      <c r="AI25" s="2"/>
      <c r="AJ25" s="2"/>
      <c r="AK25" s="2"/>
      <c r="AL25" s="2"/>
      <c r="AM25" s="2"/>
      <c r="AN25" s="2"/>
      <c r="AO25" s="2"/>
      <c r="AP25" s="2"/>
      <c r="AQ25" s="7"/>
      <c r="AR25" s="7"/>
      <c r="AS25" s="7"/>
      <c r="AT25" s="2"/>
      <c r="AU25" s="2"/>
      <c r="AV25" s="2"/>
      <c r="AW25" s="2"/>
      <c r="AX25" s="2"/>
      <c r="AY25" s="2"/>
      <c r="AZ25" s="2"/>
      <c r="BA25" s="2"/>
      <c r="BB25" s="2"/>
      <c r="BC25" s="2"/>
      <c r="BD25" s="2"/>
      <c r="BE25" s="2"/>
      <c r="BF25" s="2"/>
      <c r="BG25" s="2"/>
      <c r="BH25" s="2"/>
      <c r="BI25" s="2"/>
      <c r="BJ25" s="2"/>
      <c r="BK25" s="2"/>
      <c r="BL25" s="2"/>
      <c r="BM25" s="2"/>
      <c r="BN25" s="2"/>
      <c r="BO25" s="2"/>
      <c r="BP25" s="2"/>
    </row>
    <row r="26" spans="2:68" x14ac:dyDescent="0.25">
      <c r="U26" s="2"/>
      <c r="V26" s="2"/>
      <c r="W26" s="2"/>
      <c r="X26" s="2"/>
      <c r="Y26" s="2"/>
      <c r="Z26" s="2"/>
      <c r="AA26" s="2"/>
      <c r="AB26" s="2"/>
      <c r="AC26" s="2"/>
      <c r="AD26" s="2"/>
      <c r="AE26" s="2"/>
      <c r="AF26" s="2"/>
      <c r="AG26" s="2"/>
      <c r="AH26" s="2"/>
      <c r="AI26" s="2"/>
      <c r="AJ26" s="2"/>
      <c r="AK26" s="2"/>
      <c r="AL26" s="2"/>
      <c r="AM26" s="2"/>
      <c r="AN26" s="2"/>
      <c r="AO26" s="2"/>
      <c r="AP26" s="2"/>
      <c r="AQ26" s="7"/>
      <c r="AR26" s="7"/>
      <c r="AS26" s="7"/>
      <c r="AT26" s="2"/>
      <c r="AU26" s="2"/>
      <c r="AV26" s="2"/>
      <c r="AW26" s="2"/>
      <c r="AX26" s="2"/>
      <c r="AY26" s="2"/>
      <c r="AZ26" s="2"/>
      <c r="BA26" s="2"/>
      <c r="BB26" s="2"/>
      <c r="BC26" s="2"/>
      <c r="BD26" s="2"/>
      <c r="BE26" s="2"/>
      <c r="BF26" s="2"/>
      <c r="BG26" s="2"/>
      <c r="BH26" s="2"/>
      <c r="BI26" s="2"/>
      <c r="BJ26" s="2"/>
      <c r="BK26" s="2"/>
      <c r="BL26" s="2"/>
      <c r="BM26" s="2"/>
      <c r="BN26" s="2"/>
      <c r="BO26" s="2"/>
      <c r="BP26" s="2"/>
    </row>
    <row r="27" spans="2:68" x14ac:dyDescent="0.25">
      <c r="Q27" s="8"/>
      <c r="R27" s="8"/>
      <c r="S27" s="8"/>
      <c r="T27" s="8"/>
      <c r="U27" s="2"/>
      <c r="V27" s="2"/>
      <c r="W27" s="2"/>
      <c r="X27" s="2"/>
      <c r="Y27" s="2"/>
      <c r="Z27" s="2"/>
      <c r="AA27" s="2"/>
      <c r="AB27" s="2"/>
      <c r="AC27" s="2"/>
      <c r="AD27" s="2"/>
      <c r="AE27" s="2"/>
      <c r="AF27" s="2"/>
      <c r="AG27" s="2"/>
      <c r="AH27" s="2"/>
      <c r="AI27" s="2"/>
      <c r="AJ27" s="2"/>
      <c r="AK27" s="2"/>
      <c r="AL27" s="2"/>
      <c r="AM27" s="2"/>
      <c r="AN27" s="2"/>
      <c r="AO27" s="2"/>
      <c r="AP27" s="2"/>
      <c r="AQ27" s="7"/>
      <c r="AR27" s="7"/>
      <c r="AS27" s="7"/>
      <c r="AT27" s="2"/>
      <c r="AU27" s="2"/>
      <c r="AV27" s="2"/>
      <c r="AW27" s="2"/>
      <c r="AX27" s="2"/>
      <c r="AY27" s="2"/>
      <c r="AZ27" s="2"/>
      <c r="BA27" s="2"/>
      <c r="BB27" s="2"/>
      <c r="BC27" s="2"/>
      <c r="BD27" s="2"/>
      <c r="BE27" s="2"/>
      <c r="BF27" s="2"/>
      <c r="BG27" s="2"/>
      <c r="BH27" s="2"/>
      <c r="BI27" s="2"/>
      <c r="BJ27" s="2"/>
      <c r="BK27" s="2"/>
      <c r="BL27" s="2"/>
      <c r="BM27" s="2"/>
      <c r="BN27" s="2"/>
      <c r="BO27" s="2"/>
      <c r="BP27" s="2"/>
    </row>
    <row r="28" spans="2:68" x14ac:dyDescent="0.25">
      <c r="Q28" s="8"/>
      <c r="R28" s="8"/>
      <c r="S28" s="8"/>
      <c r="T28" s="8"/>
      <c r="U28" s="2"/>
      <c r="V28" s="2"/>
      <c r="W28" s="2"/>
      <c r="X28" s="2"/>
      <c r="Y28" s="2"/>
      <c r="Z28" s="2"/>
      <c r="AA28" s="2"/>
      <c r="AB28" s="2"/>
      <c r="AC28" s="2"/>
      <c r="AD28" s="2"/>
      <c r="AE28" s="2"/>
      <c r="AF28" s="2"/>
      <c r="AG28" s="2"/>
      <c r="AH28" s="2"/>
      <c r="AI28" s="2"/>
      <c r="AJ28" s="2"/>
      <c r="AK28" s="2"/>
      <c r="AL28" s="2"/>
      <c r="AM28" s="2"/>
      <c r="AN28" s="2"/>
      <c r="AO28" s="2"/>
      <c r="AP28" s="2"/>
      <c r="AQ28" s="7"/>
      <c r="AR28" s="7"/>
      <c r="AS28" s="7"/>
      <c r="AT28" s="2"/>
      <c r="AU28" s="2"/>
      <c r="AV28" s="2"/>
      <c r="AW28" s="2"/>
      <c r="AX28" s="2"/>
      <c r="AY28" s="2"/>
      <c r="AZ28" s="2"/>
      <c r="BA28" s="2"/>
      <c r="BB28" s="2"/>
      <c r="BC28" s="2"/>
      <c r="BD28" s="2"/>
      <c r="BE28" s="2"/>
      <c r="BF28" s="2"/>
      <c r="BG28" s="2"/>
      <c r="BH28" s="2"/>
      <c r="BI28" s="2"/>
      <c r="BJ28" s="2"/>
      <c r="BK28" s="2"/>
      <c r="BL28" s="2"/>
      <c r="BM28" s="2"/>
      <c r="BN28" s="2"/>
      <c r="BO28" s="2"/>
      <c r="BP28" s="2"/>
    </row>
    <row r="29" spans="2:68" x14ac:dyDescent="0.25">
      <c r="Q29" s="8"/>
      <c r="R29" s="8"/>
      <c r="S29" s="8"/>
      <c r="T29" s="8"/>
      <c r="U29" s="2"/>
      <c r="V29" s="2"/>
      <c r="W29" s="2"/>
      <c r="X29" s="2"/>
      <c r="Y29" s="2"/>
      <c r="Z29" s="2"/>
      <c r="AA29" s="2"/>
      <c r="AB29" s="2"/>
      <c r="AC29" s="2"/>
      <c r="AD29" s="2"/>
      <c r="AE29" s="2"/>
      <c r="AF29" s="2"/>
      <c r="AG29" s="2"/>
      <c r="AH29" s="2"/>
      <c r="AI29" s="2"/>
      <c r="AJ29" s="2"/>
      <c r="AK29" s="2"/>
      <c r="AL29" s="2"/>
      <c r="AM29" s="2"/>
      <c r="AN29" s="2"/>
      <c r="AO29" s="2"/>
      <c r="AP29" s="2"/>
      <c r="AQ29" s="7"/>
      <c r="AR29" s="7"/>
      <c r="AS29" s="7"/>
      <c r="AT29" s="2"/>
      <c r="AU29" s="2"/>
      <c r="AV29" s="2"/>
      <c r="AW29" s="2"/>
      <c r="AX29" s="2"/>
      <c r="AY29" s="2"/>
      <c r="AZ29" s="2"/>
      <c r="BA29" s="2"/>
      <c r="BB29" s="2"/>
      <c r="BC29" s="2"/>
      <c r="BD29" s="2"/>
      <c r="BE29" s="2"/>
      <c r="BF29" s="2"/>
      <c r="BG29" s="2"/>
      <c r="BH29" s="2"/>
      <c r="BI29" s="2"/>
      <c r="BJ29" s="2"/>
      <c r="BK29" s="2"/>
      <c r="BL29" s="2"/>
      <c r="BM29" s="2"/>
      <c r="BN29" s="2"/>
      <c r="BO29" s="2"/>
      <c r="BP29" s="2"/>
    </row>
    <row r="30" spans="2:68" x14ac:dyDescent="0.25">
      <c r="Q30" s="8"/>
      <c r="R30" s="8"/>
      <c r="S30" s="8"/>
      <c r="T30" s="8"/>
      <c r="U30" s="2"/>
      <c r="V30" s="2"/>
      <c r="W30" s="2"/>
      <c r="X30" s="2"/>
      <c r="Y30" s="2"/>
      <c r="Z30" s="2"/>
      <c r="AA30" s="2"/>
      <c r="AB30" s="2"/>
      <c r="AC30" s="2"/>
      <c r="AD30" s="2"/>
      <c r="AE30" s="2"/>
      <c r="AF30" s="2"/>
      <c r="AG30" s="2"/>
      <c r="AH30" s="2"/>
      <c r="AI30" s="2"/>
      <c r="AJ30" s="2"/>
      <c r="AK30" s="2"/>
      <c r="AL30" s="2"/>
      <c r="AM30" s="2"/>
      <c r="AN30" s="2"/>
      <c r="AO30" s="2"/>
      <c r="AP30" s="2"/>
      <c r="AQ30" s="7"/>
      <c r="AR30" s="7"/>
      <c r="AS30" s="7"/>
      <c r="AT30" s="2"/>
      <c r="AU30" s="2"/>
      <c r="AV30" s="2"/>
      <c r="AW30" s="2"/>
      <c r="AX30" s="2"/>
      <c r="AY30" s="2"/>
      <c r="AZ30" s="2"/>
      <c r="BA30" s="2"/>
      <c r="BB30" s="2"/>
      <c r="BC30" s="2"/>
      <c r="BD30" s="2"/>
      <c r="BE30" s="2"/>
      <c r="BF30" s="2"/>
      <c r="BG30" s="2"/>
      <c r="BH30" s="2"/>
      <c r="BI30" s="2"/>
      <c r="BJ30" s="2"/>
      <c r="BK30" s="2"/>
      <c r="BL30" s="2"/>
      <c r="BM30" s="2"/>
      <c r="BN30" s="2"/>
      <c r="BO30" s="2"/>
      <c r="BP30" s="2"/>
    </row>
    <row r="31" spans="2:68" x14ac:dyDescent="0.25">
      <c r="Q31" s="8"/>
      <c r="R31" s="8"/>
      <c r="S31" s="8"/>
      <c r="T31" s="8"/>
      <c r="U31" s="2"/>
      <c r="V31" s="2"/>
      <c r="W31" s="2"/>
      <c r="X31" s="2"/>
      <c r="Y31" s="2"/>
      <c r="Z31" s="2"/>
      <c r="AA31" s="2"/>
      <c r="AB31" s="2"/>
      <c r="AC31" s="2"/>
      <c r="AD31" s="2"/>
      <c r="AE31" s="2"/>
      <c r="AF31" s="2"/>
      <c r="AG31" s="2"/>
      <c r="AH31" s="2"/>
      <c r="AI31" s="2"/>
      <c r="AJ31" s="2"/>
      <c r="AK31" s="2"/>
      <c r="AL31" s="2"/>
      <c r="AM31" s="2"/>
      <c r="AN31" s="2"/>
      <c r="AO31" s="2"/>
      <c r="AP31" s="2"/>
      <c r="AQ31" s="7"/>
      <c r="AR31" s="7"/>
      <c r="AS31" s="7"/>
      <c r="AT31" s="2"/>
      <c r="AU31" s="2"/>
      <c r="AV31" s="2"/>
      <c r="AW31" s="2"/>
      <c r="AX31" s="2"/>
      <c r="AY31" s="2"/>
      <c r="AZ31" s="2"/>
      <c r="BA31" s="2"/>
      <c r="BB31" s="2"/>
      <c r="BC31" s="2"/>
      <c r="BD31" s="2"/>
      <c r="BE31" s="2"/>
      <c r="BF31" s="2"/>
      <c r="BG31" s="2"/>
      <c r="BH31" s="2"/>
      <c r="BI31" s="2"/>
      <c r="BJ31" s="2"/>
      <c r="BK31" s="2"/>
      <c r="BL31" s="2"/>
      <c r="BM31" s="2"/>
      <c r="BN31" s="2"/>
      <c r="BO31" s="2"/>
      <c r="BP31" s="2"/>
    </row>
    <row r="32" spans="2:68" x14ac:dyDescent="0.25">
      <c r="R32" s="8"/>
      <c r="S32" s="8"/>
      <c r="T32" s="8"/>
      <c r="U32" s="2"/>
      <c r="V32" s="2"/>
      <c r="W32" s="2"/>
      <c r="X32" s="2"/>
      <c r="Y32" s="2"/>
      <c r="Z32" s="2"/>
      <c r="AA32" s="2"/>
      <c r="AB32" s="2"/>
      <c r="AC32" s="2"/>
      <c r="AD32" s="2"/>
      <c r="AE32" s="2"/>
      <c r="AF32" s="2"/>
      <c r="AG32" s="2"/>
      <c r="AH32" s="2"/>
      <c r="AI32" s="2"/>
      <c r="AJ32" s="2"/>
      <c r="AK32" s="2"/>
      <c r="AL32" s="2"/>
      <c r="AM32" s="2"/>
      <c r="AN32" s="2"/>
      <c r="AO32" s="2"/>
      <c r="AP32" s="2"/>
      <c r="AQ32" s="7"/>
      <c r="AR32" s="7"/>
      <c r="AS32" s="7"/>
      <c r="AT32" s="2"/>
      <c r="AU32" s="2"/>
      <c r="AV32" s="2"/>
      <c r="AW32" s="2"/>
      <c r="AX32" s="2"/>
      <c r="AY32" s="2"/>
      <c r="AZ32" s="2"/>
      <c r="BA32" s="2"/>
      <c r="BB32" s="2"/>
      <c r="BC32" s="2"/>
      <c r="BD32" s="2"/>
      <c r="BE32" s="2"/>
      <c r="BF32" s="2"/>
      <c r="BG32" s="2"/>
      <c r="BH32" s="2"/>
      <c r="BI32" s="2"/>
      <c r="BJ32" s="2"/>
      <c r="BK32" s="2"/>
      <c r="BL32" s="2"/>
      <c r="BM32" s="2"/>
      <c r="BN32" s="2"/>
      <c r="BO32" s="2"/>
      <c r="BP32" s="2"/>
    </row>
    <row r="33" spans="21:68" x14ac:dyDescent="0.25">
      <c r="U33" s="2"/>
      <c r="V33" s="2"/>
      <c r="W33" s="2"/>
      <c r="X33" s="2"/>
      <c r="Y33" s="2"/>
      <c r="Z33" s="2"/>
      <c r="AA33" s="2"/>
      <c r="AB33" s="2"/>
      <c r="AC33" s="2"/>
      <c r="AD33" s="2"/>
      <c r="AE33" s="2"/>
      <c r="AF33" s="2"/>
      <c r="AG33" s="2"/>
      <c r="AH33" s="2"/>
      <c r="AI33" s="2"/>
      <c r="AJ33" s="2"/>
      <c r="AK33" s="2"/>
      <c r="AL33" s="2"/>
      <c r="AM33" s="2"/>
      <c r="AN33" s="2"/>
      <c r="AO33" s="2"/>
      <c r="AP33" s="2"/>
      <c r="AQ33" s="7"/>
      <c r="AR33" s="7"/>
      <c r="AS33" s="7"/>
      <c r="AT33" s="2"/>
      <c r="AU33" s="2"/>
      <c r="AV33" s="2"/>
      <c r="AW33" s="2"/>
      <c r="AX33" s="2"/>
      <c r="AY33" s="2"/>
      <c r="AZ33" s="2"/>
      <c r="BA33" s="2"/>
      <c r="BB33" s="2"/>
      <c r="BC33" s="2"/>
      <c r="BD33" s="2"/>
      <c r="BE33" s="2"/>
      <c r="BF33" s="2"/>
      <c r="BG33" s="2"/>
      <c r="BH33" s="2"/>
      <c r="BI33" s="2"/>
      <c r="BJ33" s="2"/>
      <c r="BK33" s="2"/>
      <c r="BL33" s="2"/>
      <c r="BM33" s="2"/>
      <c r="BN33" s="2"/>
      <c r="BO33" s="2"/>
      <c r="BP33" s="2"/>
    </row>
  </sheetData>
  <sheetProtection algorithmName="SHA-512" hashValue="/FYaSkDVoNFjicTnL4QLBa+hbMJA/hVPzTVVv7jvhyDY6r+HFGmpl9mlDy5zjVZiUN2VcVEVXVoT91KxFUmCsw==" saltValue="yEv6Dnl1HhPPl6UYWHWQiQ==" spinCount="100000" sheet="1" formatCells="0" formatColumns="0" formatRows="0" insertColumns="0" insertRows="0" insertHyperlinks="0" deleteColumns="0" deleteRows="0" pivotTables="0"/>
  <autoFilter ref="A8:BP19"/>
  <sortState ref="B9:R19">
    <sortCondition ref="B9:B19"/>
  </sortState>
  <mergeCells count="38">
    <mergeCell ref="BE7:BJ7"/>
    <mergeCell ref="V6:W7"/>
    <mergeCell ref="B2:BP2"/>
    <mergeCell ref="B3:BP3"/>
    <mergeCell ref="B4:BP4"/>
    <mergeCell ref="B5:BP5"/>
    <mergeCell ref="B6:B8"/>
    <mergeCell ref="C6:C8"/>
    <mergeCell ref="D6:D8"/>
    <mergeCell ref="E6:E8"/>
    <mergeCell ref="F6:F8"/>
    <mergeCell ref="G6:G8"/>
    <mergeCell ref="H6:H8"/>
    <mergeCell ref="M6:N6"/>
    <mergeCell ref="O6:P6"/>
    <mergeCell ref="AW6:AX7"/>
    <mergeCell ref="Q6:T6"/>
    <mergeCell ref="AO7:AO8"/>
    <mergeCell ref="AP7:AP8"/>
    <mergeCell ref="AQ7:AS7"/>
    <mergeCell ref="AT7:AT8"/>
    <mergeCell ref="U6:U8"/>
    <mergeCell ref="AY6:BJ6"/>
    <mergeCell ref="AY7:BD7"/>
    <mergeCell ref="BK6:BP7"/>
    <mergeCell ref="Q7:R7"/>
    <mergeCell ref="S7:T7"/>
    <mergeCell ref="X7:AC7"/>
    <mergeCell ref="AD7:AI7"/>
    <mergeCell ref="AJ7:AJ8"/>
    <mergeCell ref="AK7:AK8"/>
    <mergeCell ref="AL7:AL8"/>
    <mergeCell ref="AM7:AM8"/>
    <mergeCell ref="AN7:AN8"/>
    <mergeCell ref="X6:AI6"/>
    <mergeCell ref="AJ6:AN6"/>
    <mergeCell ref="AO6:AT6"/>
    <mergeCell ref="AU6:AV7"/>
  </mergeCells>
  <conditionalFormatting sqref="AQ9:AQ13 AQ15:AQ19">
    <cfRule type="expression" dxfId="53" priority="20">
      <formula>AP9&gt;=0.7</formula>
    </cfRule>
  </conditionalFormatting>
  <conditionalFormatting sqref="AS9:AS10 AS12:AS13 AS15:AS19">
    <cfRule type="expression" dxfId="52" priority="13">
      <formula>AP9=0</formula>
    </cfRule>
    <cfRule type="expression" dxfId="51" priority="19">
      <formula>AP9&lt;=0.5</formula>
    </cfRule>
  </conditionalFormatting>
  <conditionalFormatting sqref="AR9:AR10 AR12:AR13 AR15:AR19">
    <cfRule type="cellIs" dxfId="50" priority="16" operator="between">
      <formula>0.7</formula>
      <formula>0.5</formula>
    </cfRule>
  </conditionalFormatting>
  <pageMargins left="0.70866141732283472" right="0.70866141732283472" top="0.74803149606299213" bottom="0.74803149606299213" header="0.31496062992125984" footer="0.31496062992125984"/>
  <pageSetup scale="80" orientation="landscape" r:id="rId1"/>
  <extLst>
    <ext xmlns:x14="http://schemas.microsoft.com/office/spreadsheetml/2009/9/main" uri="{78C0D931-6437-407d-A8EE-F0AAD7539E65}">
      <x14:conditionalFormattings>
        <x14:conditionalFormatting xmlns:xm="http://schemas.microsoft.com/office/excel/2006/main">
          <x14:cfRule type="expression" priority="65" id="{8099C5AC-87D9-45A4-9EC4-126CC5033E56}">
            <xm:f>0.5&lt;'T1 Directos'!#REF!&lt;0.7</xm:f>
            <x14:dxf>
              <fill>
                <patternFill>
                  <bgColor rgb="FFFFC000"/>
                </patternFill>
              </fill>
            </x14:dxf>
          </x14:cfRule>
          <xm:sqref>AR11</xm:sqref>
        </x14:conditionalFormatting>
        <x14:conditionalFormatting xmlns:xm="http://schemas.microsoft.com/office/excel/2006/main">
          <x14:cfRule type="expression" priority="66" id="{311B6B32-5262-4BCC-B19F-307B3926562D}">
            <xm:f>'T1 Directos'!#REF!&lt;=0.5</xm:f>
            <x14:dxf>
              <fill>
                <patternFill>
                  <bgColor rgb="FFFF0000"/>
                </patternFill>
              </fill>
            </x14:dxf>
          </x14:cfRule>
          <xm:sqref>AS11</xm:sqref>
        </x14:conditionalFormatting>
        <x14:conditionalFormatting xmlns:xm="http://schemas.microsoft.com/office/excel/2006/main">
          <x14:cfRule type="expression" priority="67" id="{FF2C1BF1-AFD2-4C12-9969-491D5E1AFF94}">
            <xm:f>'T1 Directos'!#REF!=0</xm:f>
            <x14:dxf>
              <fill>
                <patternFill patternType="none">
                  <bgColor auto="1"/>
                </patternFill>
              </fill>
            </x14:dxf>
          </x14:cfRule>
          <xm:sqref>AS11</xm:sqref>
        </x14:conditionalFormatting>
        <x14:conditionalFormatting xmlns:xm="http://schemas.microsoft.com/office/excel/2006/main">
          <x14:cfRule type="expression" priority="2" id="{FFC93553-585F-4947-92CC-7CC6570DE68A}">
            <xm:f>0.5&lt;'T1 Directos'!AP13&lt;0.7</xm:f>
            <x14:dxf>
              <fill>
                <patternFill>
                  <bgColor rgb="FFFFC000"/>
                </patternFill>
              </fill>
            </x14:dxf>
          </x14:cfRule>
          <xm:sqref>AR14</xm:sqref>
        </x14:conditionalFormatting>
        <x14:conditionalFormatting xmlns:xm="http://schemas.microsoft.com/office/excel/2006/main">
          <x14:cfRule type="expression" priority="4" id="{0EE91B89-9C9E-444E-81F0-5EA31C340535}">
            <xm:f>'T1 Directos'!AP13&gt;=0.7</xm:f>
            <x14:dxf>
              <fill>
                <patternFill>
                  <bgColor rgb="FF00B050"/>
                </patternFill>
              </fill>
            </x14:dxf>
          </x14:cfRule>
          <xm:sqref>AQ14</xm:sqref>
        </x14:conditionalFormatting>
        <x14:conditionalFormatting xmlns:xm="http://schemas.microsoft.com/office/excel/2006/main">
          <x14:cfRule type="expression" priority="3" id="{1BCF94BC-C29B-43FF-A5AA-BC6C0F20C3D4}">
            <xm:f>'T1 Directos'!AP13&lt;=0.5</xm:f>
            <x14:dxf>
              <fill>
                <patternFill>
                  <bgColor rgb="FFFF0000"/>
                </patternFill>
              </fill>
            </x14:dxf>
          </x14:cfRule>
          <xm:sqref>AS14</xm:sqref>
        </x14:conditionalFormatting>
        <x14:conditionalFormatting xmlns:xm="http://schemas.microsoft.com/office/excel/2006/main">
          <x14:cfRule type="expression" priority="1" id="{B675D598-1318-4761-8D31-32E1ED40882E}">
            <xm:f>'T1 Directos'!AP13=0</xm:f>
            <x14:dxf>
              <fill>
                <patternFill patternType="none">
                  <bgColor auto="1"/>
                </patternFill>
              </fill>
            </x14:dxf>
          </x14:cfRule>
          <xm:sqref>AS14</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promptTitle="Evaluación propuesta" prompt="Califique el criterio">
          <x14:formula1>
            <xm:f>'Criterios de evaluación'!$B$5:$B$7</xm:f>
          </x14:formula1>
          <xm:sqref>AJ9:AN19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P150"/>
  <sheetViews>
    <sheetView view="pageBreakPreview" zoomScale="70" zoomScaleNormal="40" zoomScaleSheetLayoutView="70" workbookViewId="0">
      <pane xSplit="2" ySplit="8" topLeftCell="C9" activePane="bottomRight" state="frozen"/>
      <selection activeCell="AS8" sqref="AS8"/>
      <selection pane="topRight" activeCell="AS8" sqref="AS8"/>
      <selection pane="bottomLeft" activeCell="AS8" sqref="AS8"/>
      <selection pane="bottomRight" activeCell="B9" sqref="B9"/>
    </sheetView>
  </sheetViews>
  <sheetFormatPr baseColWidth="10" defaultRowHeight="12.75" x14ac:dyDescent="0.25"/>
  <cols>
    <col min="1" max="1" width="2.28515625" style="2" customWidth="1"/>
    <col min="2" max="2" width="61.28515625" style="2" customWidth="1"/>
    <col min="3" max="3" width="11.28515625" style="2" customWidth="1"/>
    <col min="4" max="4" width="21.28515625" style="2" customWidth="1"/>
    <col min="5" max="5" width="11.42578125" style="2" customWidth="1"/>
    <col min="6" max="6" width="8.5703125" style="2" customWidth="1"/>
    <col min="7" max="8" width="17.85546875" style="2" hidden="1" customWidth="1"/>
    <col min="9" max="9" width="11.7109375" style="2" customWidth="1"/>
    <col min="10" max="10" width="9.85546875" style="2" customWidth="1"/>
    <col min="11" max="12" width="9.5703125" style="2" customWidth="1"/>
    <col min="13" max="13" width="8.7109375" style="2" customWidth="1"/>
    <col min="14" max="14" width="8.140625" style="2" customWidth="1"/>
    <col min="15" max="16" width="11.7109375" style="2" hidden="1" customWidth="1"/>
    <col min="17" max="20" width="11.7109375" style="1" customWidth="1"/>
    <col min="21" max="21" width="9.140625" style="158" customWidth="1"/>
    <col min="22" max="23" width="10.7109375" style="157" customWidth="1"/>
    <col min="24" max="35" width="9.7109375" style="158" customWidth="1"/>
    <col min="36" max="40" width="12.7109375" style="157" customWidth="1"/>
    <col min="41" max="41" width="9" style="158" customWidth="1"/>
    <col min="42" max="42" width="6.28515625" style="158" customWidth="1"/>
    <col min="43" max="45" width="15.7109375" style="158" customWidth="1"/>
    <col min="46" max="46" width="89.5703125" style="159" customWidth="1"/>
    <col min="47" max="62" width="10.7109375" style="157" customWidth="1"/>
    <col min="63" max="68" width="6.7109375" style="157" customWidth="1"/>
    <col min="69" max="16384" width="11.42578125" style="2"/>
  </cols>
  <sheetData>
    <row r="1" spans="2:68" x14ac:dyDescent="0.25">
      <c r="U1" s="1"/>
      <c r="V1" s="1"/>
      <c r="W1" s="1"/>
      <c r="X1" s="157"/>
      <c r="Y1" s="157"/>
      <c r="Z1" s="157"/>
      <c r="AA1" s="157"/>
      <c r="AB1" s="157"/>
      <c r="AC1" s="157"/>
      <c r="AD1" s="157"/>
      <c r="AE1" s="157"/>
      <c r="AF1" s="157"/>
      <c r="AG1" s="157"/>
      <c r="AH1" s="157"/>
      <c r="AI1" s="157"/>
      <c r="AT1" s="159">
        <f>100/10000*1.6*60*24*365</f>
        <v>8409.6</v>
      </c>
    </row>
    <row r="2" spans="2:68" ht="20.100000000000001" customHeight="1" x14ac:dyDescent="0.25">
      <c r="B2" s="221" t="s">
        <v>57</v>
      </c>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1"/>
      <c r="BL2" s="221"/>
      <c r="BM2" s="221"/>
      <c r="BN2" s="221"/>
      <c r="BO2" s="221"/>
      <c r="BP2" s="221"/>
    </row>
    <row r="3" spans="2:68" ht="20.100000000000001" customHeight="1" x14ac:dyDescent="0.25">
      <c r="B3" s="221" t="s">
        <v>58</v>
      </c>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row>
    <row r="4" spans="2:68" ht="20.100000000000001" customHeight="1" x14ac:dyDescent="0.25">
      <c r="B4" s="221" t="s">
        <v>18</v>
      </c>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c r="BG4" s="221"/>
      <c r="BH4" s="221"/>
      <c r="BI4" s="221"/>
      <c r="BJ4" s="221"/>
      <c r="BK4" s="221"/>
      <c r="BL4" s="221"/>
      <c r="BM4" s="221"/>
      <c r="BN4" s="221"/>
      <c r="BO4" s="221"/>
      <c r="BP4" s="221"/>
    </row>
    <row r="5" spans="2:68" ht="20.100000000000001" customHeight="1" x14ac:dyDescent="0.25">
      <c r="B5" s="221" t="s">
        <v>61</v>
      </c>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row>
    <row r="6" spans="2:68" x14ac:dyDescent="0.25">
      <c r="B6" s="237" t="s">
        <v>2</v>
      </c>
      <c r="C6" s="227" t="s">
        <v>17</v>
      </c>
      <c r="D6" s="237" t="s">
        <v>3</v>
      </c>
      <c r="E6" s="237" t="s">
        <v>4</v>
      </c>
      <c r="F6" s="237" t="s">
        <v>15</v>
      </c>
      <c r="G6" s="227" t="s">
        <v>5</v>
      </c>
      <c r="H6" s="227" t="s">
        <v>6</v>
      </c>
      <c r="I6" s="161"/>
      <c r="J6" s="161"/>
      <c r="K6" s="161"/>
      <c r="L6" s="161"/>
      <c r="M6" s="237" t="s">
        <v>59</v>
      </c>
      <c r="N6" s="237"/>
      <c r="O6" s="225" t="s">
        <v>32</v>
      </c>
      <c r="P6" s="226"/>
      <c r="Q6" s="237" t="s">
        <v>60</v>
      </c>
      <c r="R6" s="237"/>
      <c r="S6" s="237"/>
      <c r="T6" s="237"/>
      <c r="U6" s="230" t="s">
        <v>28</v>
      </c>
      <c r="V6" s="233" t="s">
        <v>27</v>
      </c>
      <c r="W6" s="234"/>
      <c r="X6" s="235" t="s">
        <v>26</v>
      </c>
      <c r="Y6" s="245"/>
      <c r="Z6" s="245"/>
      <c r="AA6" s="245"/>
      <c r="AB6" s="245"/>
      <c r="AC6" s="245"/>
      <c r="AD6" s="245"/>
      <c r="AE6" s="245"/>
      <c r="AF6" s="245"/>
      <c r="AG6" s="245"/>
      <c r="AH6" s="245"/>
      <c r="AI6" s="236"/>
      <c r="AJ6" s="246" t="s">
        <v>25</v>
      </c>
      <c r="AK6" s="247"/>
      <c r="AL6" s="247"/>
      <c r="AM6" s="247"/>
      <c r="AN6" s="248"/>
      <c r="AO6" s="222" t="s">
        <v>31</v>
      </c>
      <c r="AP6" s="223"/>
      <c r="AQ6" s="223"/>
      <c r="AR6" s="223"/>
      <c r="AS6" s="223"/>
      <c r="AT6" s="224"/>
      <c r="AU6" s="241" t="s">
        <v>29</v>
      </c>
      <c r="AV6" s="241"/>
      <c r="AW6" s="241" t="s">
        <v>239</v>
      </c>
      <c r="AX6" s="241"/>
      <c r="AY6" s="241" t="s">
        <v>240</v>
      </c>
      <c r="AZ6" s="241"/>
      <c r="BA6" s="241"/>
      <c r="BB6" s="241"/>
      <c r="BC6" s="241"/>
      <c r="BD6" s="241"/>
      <c r="BE6" s="241"/>
      <c r="BF6" s="241"/>
      <c r="BG6" s="241"/>
      <c r="BH6" s="241"/>
      <c r="BI6" s="241"/>
      <c r="BJ6" s="241"/>
      <c r="BK6" s="240" t="s">
        <v>42</v>
      </c>
      <c r="BL6" s="240"/>
      <c r="BM6" s="240"/>
      <c r="BN6" s="240"/>
      <c r="BO6" s="240"/>
      <c r="BP6" s="240"/>
    </row>
    <row r="7" spans="2:68" ht="38.25" x14ac:dyDescent="0.25">
      <c r="B7" s="237"/>
      <c r="C7" s="228"/>
      <c r="D7" s="237"/>
      <c r="E7" s="237"/>
      <c r="F7" s="237"/>
      <c r="G7" s="228"/>
      <c r="H7" s="228"/>
      <c r="I7" s="162" t="s">
        <v>72</v>
      </c>
      <c r="J7" s="162" t="s">
        <v>33</v>
      </c>
      <c r="K7" s="162" t="s">
        <v>34</v>
      </c>
      <c r="L7" s="162" t="s">
        <v>35</v>
      </c>
      <c r="M7" s="162" t="s">
        <v>34</v>
      </c>
      <c r="N7" s="162" t="s">
        <v>35</v>
      </c>
      <c r="O7" s="162" t="s">
        <v>36</v>
      </c>
      <c r="P7" s="162" t="s">
        <v>37</v>
      </c>
      <c r="Q7" s="237" t="s">
        <v>38</v>
      </c>
      <c r="R7" s="237"/>
      <c r="S7" s="237" t="s">
        <v>39</v>
      </c>
      <c r="T7" s="237"/>
      <c r="U7" s="231"/>
      <c r="V7" s="235"/>
      <c r="W7" s="236"/>
      <c r="X7" s="242" t="s">
        <v>40</v>
      </c>
      <c r="Y7" s="243"/>
      <c r="Z7" s="243"/>
      <c r="AA7" s="243"/>
      <c r="AB7" s="243"/>
      <c r="AC7" s="244"/>
      <c r="AD7" s="242" t="s">
        <v>41</v>
      </c>
      <c r="AE7" s="243"/>
      <c r="AF7" s="243"/>
      <c r="AG7" s="243"/>
      <c r="AH7" s="243"/>
      <c r="AI7" s="244"/>
      <c r="AJ7" s="238" t="s">
        <v>19</v>
      </c>
      <c r="AK7" s="238" t="s">
        <v>20</v>
      </c>
      <c r="AL7" s="238" t="s">
        <v>45</v>
      </c>
      <c r="AM7" s="238" t="s">
        <v>46</v>
      </c>
      <c r="AN7" s="238" t="s">
        <v>21</v>
      </c>
      <c r="AO7" s="221" t="s">
        <v>22</v>
      </c>
      <c r="AP7" s="221" t="s">
        <v>7</v>
      </c>
      <c r="AQ7" s="221" t="s">
        <v>30</v>
      </c>
      <c r="AR7" s="221"/>
      <c r="AS7" s="221"/>
      <c r="AT7" s="221" t="s">
        <v>24</v>
      </c>
      <c r="AU7" s="241"/>
      <c r="AV7" s="241"/>
      <c r="AW7" s="241"/>
      <c r="AX7" s="241"/>
      <c r="AY7" s="240" t="s">
        <v>0</v>
      </c>
      <c r="AZ7" s="240"/>
      <c r="BA7" s="240"/>
      <c r="BB7" s="240"/>
      <c r="BC7" s="240"/>
      <c r="BD7" s="240"/>
      <c r="BE7" s="240" t="s">
        <v>1</v>
      </c>
      <c r="BF7" s="240"/>
      <c r="BG7" s="240"/>
      <c r="BH7" s="240"/>
      <c r="BI7" s="240"/>
      <c r="BJ7" s="240"/>
      <c r="BK7" s="240"/>
      <c r="BL7" s="240"/>
      <c r="BM7" s="240"/>
      <c r="BN7" s="240"/>
      <c r="BO7" s="240"/>
      <c r="BP7" s="240"/>
    </row>
    <row r="8" spans="2:68" ht="63.75" x14ac:dyDescent="0.25">
      <c r="B8" s="237"/>
      <c r="C8" s="229"/>
      <c r="D8" s="237"/>
      <c r="E8" s="237"/>
      <c r="F8" s="237"/>
      <c r="G8" s="229"/>
      <c r="H8" s="229"/>
      <c r="I8" s="163"/>
      <c r="J8" s="163"/>
      <c r="K8" s="163"/>
      <c r="L8" s="163"/>
      <c r="M8" s="165"/>
      <c r="N8" s="165"/>
      <c r="O8" s="165"/>
      <c r="P8" s="165"/>
      <c r="Q8" s="165" t="s">
        <v>40</v>
      </c>
      <c r="R8" s="165" t="s">
        <v>41</v>
      </c>
      <c r="S8" s="165" t="s">
        <v>40</v>
      </c>
      <c r="T8" s="165" t="s">
        <v>41</v>
      </c>
      <c r="U8" s="232"/>
      <c r="V8" s="38" t="s">
        <v>0</v>
      </c>
      <c r="W8" s="38" t="s">
        <v>1</v>
      </c>
      <c r="X8" s="38">
        <v>2019</v>
      </c>
      <c r="Y8" s="38">
        <v>2020</v>
      </c>
      <c r="Z8" s="38">
        <v>2021</v>
      </c>
      <c r="AA8" s="38">
        <v>2022</v>
      </c>
      <c r="AB8" s="38">
        <v>2023</v>
      </c>
      <c r="AC8" s="38">
        <v>2024</v>
      </c>
      <c r="AD8" s="38">
        <v>2019</v>
      </c>
      <c r="AE8" s="38">
        <v>2020</v>
      </c>
      <c r="AF8" s="38">
        <v>2021</v>
      </c>
      <c r="AG8" s="38">
        <v>2022</v>
      </c>
      <c r="AH8" s="38">
        <v>2023</v>
      </c>
      <c r="AI8" s="38">
        <v>2024</v>
      </c>
      <c r="AJ8" s="238"/>
      <c r="AK8" s="238"/>
      <c r="AL8" s="238"/>
      <c r="AM8" s="238"/>
      <c r="AN8" s="238"/>
      <c r="AO8" s="221"/>
      <c r="AP8" s="221"/>
      <c r="AQ8" s="15" t="s">
        <v>23</v>
      </c>
      <c r="AR8" s="16" t="s">
        <v>301</v>
      </c>
      <c r="AS8" s="17" t="s">
        <v>300</v>
      </c>
      <c r="AT8" s="249"/>
      <c r="AU8" s="167" t="s">
        <v>0</v>
      </c>
      <c r="AV8" s="167" t="s">
        <v>1</v>
      </c>
      <c r="AW8" s="167" t="s">
        <v>0</v>
      </c>
      <c r="AX8" s="167" t="s">
        <v>1</v>
      </c>
      <c r="AY8" s="167">
        <v>2019</v>
      </c>
      <c r="AZ8" s="167">
        <v>2020</v>
      </c>
      <c r="BA8" s="167">
        <v>2021</v>
      </c>
      <c r="BB8" s="167">
        <v>2022</v>
      </c>
      <c r="BC8" s="167">
        <v>2023</v>
      </c>
      <c r="BD8" s="167">
        <v>2024</v>
      </c>
      <c r="BE8" s="167">
        <v>2019</v>
      </c>
      <c r="BF8" s="167">
        <v>2020</v>
      </c>
      <c r="BG8" s="167">
        <v>2021</v>
      </c>
      <c r="BH8" s="167">
        <v>2022</v>
      </c>
      <c r="BI8" s="167">
        <v>2023</v>
      </c>
      <c r="BJ8" s="167">
        <v>2024</v>
      </c>
      <c r="BK8" s="167">
        <v>2019</v>
      </c>
      <c r="BL8" s="167">
        <v>2020</v>
      </c>
      <c r="BM8" s="167">
        <v>2021</v>
      </c>
      <c r="BN8" s="167">
        <v>2022</v>
      </c>
      <c r="BO8" s="167">
        <v>2023</v>
      </c>
      <c r="BP8" s="167">
        <v>2024</v>
      </c>
    </row>
    <row r="9" spans="2:68" s="7" customFormat="1" x14ac:dyDescent="0.25">
      <c r="B9" s="62" t="s">
        <v>71</v>
      </c>
      <c r="C9" s="4">
        <v>1</v>
      </c>
      <c r="D9" s="62" t="s">
        <v>64</v>
      </c>
      <c r="E9" s="60" t="s">
        <v>62</v>
      </c>
      <c r="F9" s="120">
        <v>1</v>
      </c>
      <c r="G9" s="5"/>
      <c r="H9" s="5"/>
      <c r="I9" s="83"/>
      <c r="J9" s="5"/>
      <c r="K9" s="76"/>
      <c r="L9" s="76"/>
      <c r="M9" s="76"/>
      <c r="N9" s="76"/>
      <c r="O9" s="76"/>
      <c r="P9" s="76"/>
      <c r="Q9" s="77">
        <v>12.157128</v>
      </c>
      <c r="R9" s="77">
        <v>0.98550000000000004</v>
      </c>
      <c r="S9" s="70"/>
      <c r="T9" s="70"/>
      <c r="U9" s="3"/>
      <c r="V9" s="71"/>
      <c r="W9" s="71"/>
      <c r="X9" s="71"/>
      <c r="Y9" s="71"/>
      <c r="Z9" s="71"/>
      <c r="AA9" s="71"/>
      <c r="AB9" s="71"/>
      <c r="AC9" s="71"/>
      <c r="AD9" s="71"/>
      <c r="AE9" s="71"/>
      <c r="AF9" s="71"/>
      <c r="AG9" s="71"/>
      <c r="AH9" s="71"/>
      <c r="AI9" s="71"/>
      <c r="AJ9" s="9"/>
      <c r="AK9" s="9"/>
      <c r="AL9" s="9"/>
      <c r="AM9" s="9"/>
      <c r="AN9" s="9"/>
      <c r="AO9" s="166">
        <f>SUM(AJ9:AN9)</f>
        <v>0</v>
      </c>
      <c r="AP9" s="51">
        <f>+AO9/25</f>
        <v>0</v>
      </c>
      <c r="AQ9" s="47"/>
      <c r="AR9" s="47"/>
      <c r="AS9" s="47"/>
      <c r="AT9" s="6"/>
      <c r="AU9" s="87"/>
      <c r="AV9" s="87"/>
      <c r="AW9" s="87">
        <f>+BD9</f>
        <v>0</v>
      </c>
      <c r="AX9" s="87">
        <f>+BJ9</f>
        <v>0</v>
      </c>
      <c r="AY9" s="87"/>
      <c r="AZ9" s="87"/>
      <c r="BA9" s="87"/>
      <c r="BB9" s="87"/>
      <c r="BC9" s="87"/>
      <c r="BD9" s="87"/>
      <c r="BE9" s="87"/>
      <c r="BF9" s="87"/>
      <c r="BG9" s="87"/>
      <c r="BH9" s="87"/>
      <c r="BI9" s="87"/>
      <c r="BJ9" s="87"/>
      <c r="BK9" s="66"/>
      <c r="BL9" s="66"/>
      <c r="BM9" s="66"/>
      <c r="BN9" s="66"/>
      <c r="BO9" s="66"/>
      <c r="BP9" s="66"/>
    </row>
    <row r="10" spans="2:68" s="7" customFormat="1" x14ac:dyDescent="0.25">
      <c r="B10" s="175" t="s">
        <v>282</v>
      </c>
      <c r="C10" s="4">
        <v>2</v>
      </c>
      <c r="D10" s="64" t="s">
        <v>64</v>
      </c>
      <c r="E10" s="60" t="s">
        <v>62</v>
      </c>
      <c r="F10" s="120">
        <v>1</v>
      </c>
      <c r="G10" s="53"/>
      <c r="H10" s="53"/>
      <c r="I10" s="85"/>
      <c r="J10" s="53"/>
      <c r="K10" s="80"/>
      <c r="L10" s="80"/>
      <c r="M10" s="80"/>
      <c r="N10" s="80"/>
      <c r="O10" s="80"/>
      <c r="P10" s="80"/>
      <c r="Q10" s="81">
        <v>3077.2828800000002</v>
      </c>
      <c r="R10" s="81">
        <v>5539.1091839999999</v>
      </c>
      <c r="S10" s="82"/>
      <c r="T10" s="82"/>
      <c r="U10" s="174" t="s">
        <v>237</v>
      </c>
      <c r="V10" s="73"/>
      <c r="W10" s="73"/>
      <c r="X10" s="73"/>
      <c r="Y10" s="73"/>
      <c r="Z10" s="73"/>
      <c r="AA10" s="73"/>
      <c r="AB10" s="73"/>
      <c r="AC10" s="73"/>
      <c r="AD10" s="73"/>
      <c r="AE10" s="73"/>
      <c r="AF10" s="73"/>
      <c r="AG10" s="73"/>
      <c r="AH10" s="73"/>
      <c r="AI10" s="73"/>
      <c r="AJ10" s="55"/>
      <c r="AK10" s="55"/>
      <c r="AL10" s="55"/>
      <c r="AM10" s="55"/>
      <c r="AN10" s="55"/>
      <c r="AO10" s="56">
        <f>SUM(AJ10:AN10)</f>
        <v>0</v>
      </c>
      <c r="AP10" s="57">
        <f>+AO10/25</f>
        <v>0</v>
      </c>
      <c r="AQ10" s="47"/>
      <c r="AR10" s="47"/>
      <c r="AS10" s="47"/>
      <c r="AT10" s="197" t="s">
        <v>342</v>
      </c>
      <c r="AU10" s="87"/>
      <c r="AV10" s="87"/>
      <c r="AW10" s="88">
        <f t="shared" ref="AW10:AW11" si="0">+BD10</f>
        <v>3077.2828800000002</v>
      </c>
      <c r="AX10" s="88">
        <f t="shared" ref="AX10:AX11" si="1">+BJ10</f>
        <v>5539.1091839999999</v>
      </c>
      <c r="AY10" s="81">
        <f>+Q10</f>
        <v>3077.2828800000002</v>
      </c>
      <c r="AZ10" s="81">
        <f>+AY10</f>
        <v>3077.2828800000002</v>
      </c>
      <c r="BA10" s="81">
        <f t="shared" ref="BA10:BD11" si="2">+AZ10</f>
        <v>3077.2828800000002</v>
      </c>
      <c r="BB10" s="81">
        <f t="shared" si="2"/>
        <v>3077.2828800000002</v>
      </c>
      <c r="BC10" s="81">
        <f t="shared" si="2"/>
        <v>3077.2828800000002</v>
      </c>
      <c r="BD10" s="81">
        <f t="shared" si="2"/>
        <v>3077.2828800000002</v>
      </c>
      <c r="BE10" s="81">
        <f>+R10</f>
        <v>5539.1091839999999</v>
      </c>
      <c r="BF10" s="81">
        <f>+BE10</f>
        <v>5539.1091839999999</v>
      </c>
      <c r="BG10" s="81">
        <f t="shared" ref="BG10:BJ11" si="3">+BF10</f>
        <v>5539.1091839999999</v>
      </c>
      <c r="BH10" s="81">
        <f t="shared" si="3"/>
        <v>5539.1091839999999</v>
      </c>
      <c r="BI10" s="81">
        <f t="shared" si="3"/>
        <v>5539.1091839999999</v>
      </c>
      <c r="BJ10" s="81">
        <f t="shared" si="3"/>
        <v>5539.1091839999999</v>
      </c>
      <c r="BK10" s="68"/>
      <c r="BL10" s="68"/>
      <c r="BM10" s="68"/>
      <c r="BN10" s="68"/>
      <c r="BO10" s="68"/>
      <c r="BP10" s="68"/>
    </row>
    <row r="11" spans="2:68" s="7" customFormat="1" x14ac:dyDescent="0.25">
      <c r="B11" s="176" t="s">
        <v>68</v>
      </c>
      <c r="C11" s="4">
        <v>3</v>
      </c>
      <c r="D11" s="61" t="s">
        <v>64</v>
      </c>
      <c r="E11" s="60" t="s">
        <v>62</v>
      </c>
      <c r="F11" s="120">
        <v>1</v>
      </c>
      <c r="G11" s="26"/>
      <c r="H11" s="26"/>
      <c r="I11" s="84"/>
      <c r="J11" s="26"/>
      <c r="K11" s="78"/>
      <c r="L11" s="78"/>
      <c r="M11" s="78"/>
      <c r="N11" s="78"/>
      <c r="O11" s="78"/>
      <c r="P11" s="78"/>
      <c r="Q11" s="81">
        <v>29111.948147520005</v>
      </c>
      <c r="R11" s="81">
        <v>3358563.4385280008</v>
      </c>
      <c r="S11" s="79"/>
      <c r="T11" s="79"/>
      <c r="U11" s="169" t="s">
        <v>237</v>
      </c>
      <c r="V11" s="72"/>
      <c r="W11" s="72"/>
      <c r="X11" s="72"/>
      <c r="Y11" s="72"/>
      <c r="Z11" s="72"/>
      <c r="AA11" s="72"/>
      <c r="AB11" s="72"/>
      <c r="AC11" s="72"/>
      <c r="AD11" s="72"/>
      <c r="AE11" s="72"/>
      <c r="AF11" s="72"/>
      <c r="AG11" s="72"/>
      <c r="AH11" s="72"/>
      <c r="AI11" s="72"/>
      <c r="AJ11" s="27"/>
      <c r="AK11" s="27"/>
      <c r="AL11" s="27"/>
      <c r="AM11" s="27"/>
      <c r="AN11" s="27"/>
      <c r="AO11" s="166">
        <f>SUM(AJ11:AN11)</f>
        <v>0</v>
      </c>
      <c r="AP11" s="51">
        <f>+AO11/25</f>
        <v>0</v>
      </c>
      <c r="AQ11" s="47"/>
      <c r="AR11" s="47"/>
      <c r="AS11" s="47"/>
      <c r="AT11" s="197" t="s">
        <v>342</v>
      </c>
      <c r="AU11" s="87"/>
      <c r="AV11" s="87"/>
      <c r="AW11" s="87">
        <f t="shared" si="0"/>
        <v>29111.948147520005</v>
      </c>
      <c r="AX11" s="87">
        <f t="shared" si="1"/>
        <v>3358563.4385280008</v>
      </c>
      <c r="AY11" s="81">
        <f>+Q11</f>
        <v>29111.948147520005</v>
      </c>
      <c r="AZ11" s="81">
        <f>+AY11</f>
        <v>29111.948147520005</v>
      </c>
      <c r="BA11" s="81">
        <f t="shared" si="2"/>
        <v>29111.948147520005</v>
      </c>
      <c r="BB11" s="81">
        <f t="shared" si="2"/>
        <v>29111.948147520005</v>
      </c>
      <c r="BC11" s="81">
        <f t="shared" si="2"/>
        <v>29111.948147520005</v>
      </c>
      <c r="BD11" s="81">
        <f t="shared" si="2"/>
        <v>29111.948147520005</v>
      </c>
      <c r="BE11" s="81">
        <f>+R11</f>
        <v>3358563.4385280008</v>
      </c>
      <c r="BF11" s="81">
        <f>+BE11</f>
        <v>3358563.4385280008</v>
      </c>
      <c r="BG11" s="81">
        <f t="shared" si="3"/>
        <v>3358563.4385280008</v>
      </c>
      <c r="BH11" s="81">
        <f t="shared" si="3"/>
        <v>3358563.4385280008</v>
      </c>
      <c r="BI11" s="81">
        <f t="shared" si="3"/>
        <v>3358563.4385280008</v>
      </c>
      <c r="BJ11" s="81">
        <f t="shared" si="3"/>
        <v>3358563.4385280008</v>
      </c>
      <c r="BK11" s="67"/>
      <c r="BL11" s="67"/>
      <c r="BM11" s="67"/>
      <c r="BN11" s="67"/>
      <c r="BO11" s="67"/>
      <c r="BP11" s="67"/>
    </row>
    <row r="12" spans="2:68" ht="15" customHeight="1" x14ac:dyDescent="0.25">
      <c r="B12" s="59" t="s">
        <v>43</v>
      </c>
      <c r="C12" s="3"/>
      <c r="D12" s="3"/>
      <c r="E12" s="3"/>
      <c r="F12" s="3"/>
      <c r="G12" s="3"/>
      <c r="H12" s="3"/>
      <c r="I12" s="3"/>
      <c r="J12" s="3"/>
      <c r="K12" s="69"/>
      <c r="L12" s="69"/>
      <c r="M12" s="69"/>
      <c r="N12" s="69"/>
      <c r="O12" s="69"/>
      <c r="P12" s="69"/>
      <c r="Q12" s="77">
        <f>SUM(Q9:Q11)</f>
        <v>32201.388155520006</v>
      </c>
      <c r="R12" s="77">
        <f>SUM(R9:R11)</f>
        <v>3364103.533212001</v>
      </c>
      <c r="S12" s="77">
        <f>SUM(S9:S11)</f>
        <v>0</v>
      </c>
      <c r="T12" s="77">
        <f>SUM(T9:T11)</f>
        <v>0</v>
      </c>
      <c r="U12" s="3"/>
      <c r="V12" s="69"/>
      <c r="W12" s="69"/>
      <c r="X12" s="69"/>
      <c r="Y12" s="69"/>
      <c r="Z12" s="69"/>
      <c r="AA12" s="69"/>
      <c r="AB12" s="69"/>
      <c r="AC12" s="69"/>
      <c r="AD12" s="69"/>
      <c r="AE12" s="69"/>
      <c r="AF12" s="79"/>
      <c r="AG12" s="69"/>
      <c r="AH12" s="69"/>
      <c r="AI12" s="69"/>
      <c r="AJ12" s="3"/>
      <c r="AK12" s="3"/>
      <c r="AL12" s="3"/>
      <c r="AM12" s="3"/>
      <c r="AN12" s="3"/>
      <c r="AO12" s="3"/>
      <c r="AP12" s="3"/>
      <c r="AQ12" s="6"/>
      <c r="AR12" s="6"/>
      <c r="AS12" s="6"/>
      <c r="AT12" s="3"/>
      <c r="AU12" s="77">
        <f t="shared" ref="AU12:BJ12" si="4">SUM(AU9:AU11)</f>
        <v>0</v>
      </c>
      <c r="AV12" s="77">
        <f t="shared" si="4"/>
        <v>0</v>
      </c>
      <c r="AW12" s="77">
        <f t="shared" si="4"/>
        <v>32189.231027520003</v>
      </c>
      <c r="AX12" s="77">
        <f t="shared" si="4"/>
        <v>3364102.547712001</v>
      </c>
      <c r="AY12" s="77">
        <f t="shared" si="4"/>
        <v>32189.231027520003</v>
      </c>
      <c r="AZ12" s="77">
        <f t="shared" si="4"/>
        <v>32189.231027520003</v>
      </c>
      <c r="BA12" s="77">
        <f t="shared" si="4"/>
        <v>32189.231027520003</v>
      </c>
      <c r="BB12" s="77">
        <f t="shared" si="4"/>
        <v>32189.231027520003</v>
      </c>
      <c r="BC12" s="77">
        <f t="shared" si="4"/>
        <v>32189.231027520003</v>
      </c>
      <c r="BD12" s="77">
        <f t="shared" si="4"/>
        <v>32189.231027520003</v>
      </c>
      <c r="BE12" s="77">
        <f t="shared" si="4"/>
        <v>3364102.547712001</v>
      </c>
      <c r="BF12" s="77">
        <f t="shared" si="4"/>
        <v>3364102.547712001</v>
      </c>
      <c r="BG12" s="77">
        <f t="shared" si="4"/>
        <v>3364102.547712001</v>
      </c>
      <c r="BH12" s="77">
        <f t="shared" si="4"/>
        <v>3364102.547712001</v>
      </c>
      <c r="BI12" s="77">
        <f t="shared" si="4"/>
        <v>3364102.547712001</v>
      </c>
      <c r="BJ12" s="77">
        <f t="shared" si="4"/>
        <v>3364102.547712001</v>
      </c>
      <c r="BK12" s="3"/>
      <c r="BL12" s="3"/>
      <c r="BM12" s="3"/>
      <c r="BN12" s="3"/>
      <c r="BO12" s="3"/>
      <c r="BP12" s="3"/>
    </row>
    <row r="13" spans="2:68" s="7" customFormat="1" x14ac:dyDescent="0.2">
      <c r="B13" s="47"/>
      <c r="C13" s="184"/>
      <c r="D13" s="47"/>
      <c r="E13" s="47"/>
      <c r="F13" s="47"/>
      <c r="G13" s="184"/>
      <c r="H13" s="184"/>
      <c r="I13" s="184"/>
      <c r="J13" s="184"/>
      <c r="K13" s="184"/>
      <c r="L13" s="184"/>
      <c r="M13" s="47"/>
      <c r="N13" s="47"/>
      <c r="O13" s="47"/>
      <c r="P13" s="47"/>
      <c r="Q13" s="47"/>
      <c r="R13" s="47"/>
      <c r="S13" s="47"/>
      <c r="T13" s="47"/>
      <c r="U13" s="185"/>
      <c r="V13" s="168"/>
      <c r="W13" s="168"/>
      <c r="X13" s="168"/>
      <c r="Y13" s="168"/>
      <c r="Z13" s="168"/>
      <c r="AA13" s="168"/>
      <c r="AB13" s="168"/>
      <c r="AC13" s="168"/>
      <c r="AD13" s="168"/>
      <c r="AE13" s="168"/>
      <c r="AF13" s="168"/>
      <c r="AG13" s="168"/>
      <c r="AH13" s="168"/>
      <c r="AI13" s="168"/>
      <c r="AJ13" s="50"/>
      <c r="AK13" s="50"/>
      <c r="AL13" s="50"/>
      <c r="AM13" s="50"/>
      <c r="AN13" s="50"/>
      <c r="AO13" s="47"/>
      <c r="AP13" s="47"/>
      <c r="AQ13" s="47"/>
      <c r="AR13" s="47"/>
      <c r="AS13" s="47"/>
      <c r="AT13" s="186"/>
      <c r="AU13" s="168"/>
      <c r="AV13" s="168"/>
      <c r="AW13" s="187"/>
      <c r="AX13" s="168"/>
      <c r="AY13" s="168"/>
      <c r="AZ13" s="168"/>
      <c r="BA13" s="168"/>
      <c r="BB13" s="168"/>
      <c r="BC13" s="168"/>
      <c r="BD13" s="168"/>
      <c r="BE13" s="168"/>
      <c r="BF13" s="168"/>
      <c r="BG13" s="168"/>
      <c r="BH13" s="168"/>
      <c r="BI13" s="168"/>
      <c r="BJ13" s="168"/>
      <c r="BK13" s="168"/>
      <c r="BL13" s="168"/>
      <c r="BM13" s="168"/>
      <c r="BN13" s="168"/>
      <c r="BO13" s="168"/>
      <c r="BP13" s="168"/>
    </row>
    <row r="14" spans="2:68" ht="20.100000000000001" customHeight="1" x14ac:dyDescent="0.25">
      <c r="B14" s="221" t="s">
        <v>85</v>
      </c>
      <c r="C14" s="221"/>
      <c r="D14" s="221"/>
      <c r="E14" s="221"/>
      <c r="F14" s="221"/>
      <c r="G14" s="221"/>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21"/>
      <c r="AK14" s="221"/>
      <c r="AL14" s="221"/>
      <c r="AM14" s="221"/>
      <c r="AN14" s="221"/>
      <c r="AO14" s="221"/>
      <c r="AP14" s="221"/>
      <c r="AQ14" s="221"/>
      <c r="AR14" s="221"/>
      <c r="AS14" s="221"/>
      <c r="AT14" s="221"/>
      <c r="AU14" s="221"/>
      <c r="AV14" s="221"/>
      <c r="AW14" s="221"/>
      <c r="AX14" s="221"/>
      <c r="AY14" s="221"/>
      <c r="AZ14" s="221"/>
      <c r="BA14" s="221"/>
      <c r="BB14" s="221"/>
      <c r="BC14" s="221"/>
      <c r="BD14" s="221"/>
      <c r="BE14" s="221"/>
      <c r="BF14" s="221"/>
      <c r="BG14" s="221"/>
      <c r="BH14" s="221"/>
      <c r="BI14" s="221"/>
      <c r="BJ14" s="221"/>
      <c r="BK14" s="221"/>
      <c r="BL14" s="221"/>
      <c r="BM14" s="221"/>
      <c r="BN14" s="221"/>
      <c r="BO14" s="221"/>
      <c r="BP14" s="221"/>
    </row>
    <row r="15" spans="2:68" s="7" customFormat="1" x14ac:dyDescent="0.25">
      <c r="B15" s="176" t="s">
        <v>83</v>
      </c>
      <c r="C15" s="75">
        <v>3</v>
      </c>
      <c r="D15" s="62" t="s">
        <v>64</v>
      </c>
      <c r="E15" s="123" t="s">
        <v>250</v>
      </c>
      <c r="F15" s="120">
        <v>2</v>
      </c>
      <c r="G15" s="5"/>
      <c r="H15" s="5"/>
      <c r="I15" s="83"/>
      <c r="J15" s="5"/>
      <c r="K15" s="76"/>
      <c r="L15" s="76"/>
      <c r="M15" s="76"/>
      <c r="N15" s="76"/>
      <c r="O15" s="76"/>
      <c r="P15" s="76"/>
      <c r="Q15" s="77">
        <v>4892.8104000000003</v>
      </c>
      <c r="R15" s="77">
        <v>1417.2278400000002</v>
      </c>
      <c r="S15" s="70"/>
      <c r="T15" s="70"/>
      <c r="U15" s="171" t="s">
        <v>237</v>
      </c>
      <c r="V15" s="71"/>
      <c r="W15" s="71"/>
      <c r="X15" s="71"/>
      <c r="Y15" s="71"/>
      <c r="Z15" s="71"/>
      <c r="AA15" s="71"/>
      <c r="AB15" s="71"/>
      <c r="AC15" s="71"/>
      <c r="AD15" s="71"/>
      <c r="AE15" s="71"/>
      <c r="AF15" s="71"/>
      <c r="AG15" s="71"/>
      <c r="AH15" s="71"/>
      <c r="AI15" s="71"/>
      <c r="AJ15" s="9"/>
      <c r="AK15" s="9"/>
      <c r="AL15" s="9"/>
      <c r="AM15" s="9"/>
      <c r="AN15" s="9"/>
      <c r="AO15" s="166">
        <f t="shared" ref="AO15:AO16" si="5">SUM(AJ15:AN15)</f>
        <v>0</v>
      </c>
      <c r="AP15" s="51">
        <f t="shared" ref="AP15:AP24" si="6">+AO15/25</f>
        <v>0</v>
      </c>
      <c r="AQ15" s="47"/>
      <c r="AR15" s="47"/>
      <c r="AS15" s="47"/>
      <c r="AT15" s="197" t="s">
        <v>342</v>
      </c>
      <c r="AU15" s="87"/>
      <c r="AV15" s="87"/>
      <c r="AW15" s="88">
        <f t="shared" ref="AW15" si="7">+BD15</f>
        <v>4892.8104000000003</v>
      </c>
      <c r="AX15" s="88">
        <f t="shared" ref="AX15" si="8">+BJ15</f>
        <v>1417.2278400000002</v>
      </c>
      <c r="AY15" s="81">
        <f>+Q15</f>
        <v>4892.8104000000003</v>
      </c>
      <c r="AZ15" s="81">
        <f>+AY15</f>
        <v>4892.8104000000003</v>
      </c>
      <c r="BA15" s="81">
        <f t="shared" ref="BA15:BD15" si="9">+AZ15</f>
        <v>4892.8104000000003</v>
      </c>
      <c r="BB15" s="81">
        <f t="shared" si="9"/>
        <v>4892.8104000000003</v>
      </c>
      <c r="BC15" s="81">
        <f t="shared" si="9"/>
        <v>4892.8104000000003</v>
      </c>
      <c r="BD15" s="81">
        <f t="shared" si="9"/>
        <v>4892.8104000000003</v>
      </c>
      <c r="BE15" s="81">
        <f>+R15</f>
        <v>1417.2278400000002</v>
      </c>
      <c r="BF15" s="81">
        <f>+BE15</f>
        <v>1417.2278400000002</v>
      </c>
      <c r="BG15" s="81">
        <f t="shared" ref="BG15:BJ15" si="10">+BF15</f>
        <v>1417.2278400000002</v>
      </c>
      <c r="BH15" s="81">
        <f t="shared" si="10"/>
        <v>1417.2278400000002</v>
      </c>
      <c r="BI15" s="81">
        <f t="shared" si="10"/>
        <v>1417.2278400000002</v>
      </c>
      <c r="BJ15" s="81">
        <f t="shared" si="10"/>
        <v>1417.2278400000002</v>
      </c>
      <c r="BK15" s="66"/>
      <c r="BL15" s="66"/>
      <c r="BM15" s="66"/>
      <c r="BN15" s="66"/>
      <c r="BO15" s="66"/>
      <c r="BP15" s="66"/>
    </row>
    <row r="16" spans="2:68" s="7" customFormat="1" x14ac:dyDescent="0.25">
      <c r="B16" s="61" t="s">
        <v>82</v>
      </c>
      <c r="C16" s="75">
        <v>5</v>
      </c>
      <c r="D16" s="61" t="s">
        <v>80</v>
      </c>
      <c r="E16" s="123" t="s">
        <v>250</v>
      </c>
      <c r="F16" s="120">
        <v>2</v>
      </c>
      <c r="G16" s="26"/>
      <c r="H16" s="26"/>
      <c r="I16" s="84"/>
      <c r="J16" s="26"/>
      <c r="K16" s="78"/>
      <c r="L16" s="78"/>
      <c r="M16" s="78"/>
      <c r="N16" s="78"/>
      <c r="O16" s="78"/>
      <c r="P16" s="78"/>
      <c r="Q16" s="79"/>
      <c r="R16" s="79"/>
      <c r="S16" s="79"/>
      <c r="T16" s="79"/>
      <c r="U16" s="6"/>
      <c r="V16" s="72"/>
      <c r="W16" s="72"/>
      <c r="X16" s="72"/>
      <c r="Y16" s="72"/>
      <c r="Z16" s="72"/>
      <c r="AA16" s="72"/>
      <c r="AB16" s="72"/>
      <c r="AC16" s="72"/>
      <c r="AD16" s="72"/>
      <c r="AE16" s="72"/>
      <c r="AF16" s="72"/>
      <c r="AG16" s="72"/>
      <c r="AH16" s="72"/>
      <c r="AI16" s="72"/>
      <c r="AJ16" s="27"/>
      <c r="AK16" s="27"/>
      <c r="AL16" s="27"/>
      <c r="AM16" s="27"/>
      <c r="AN16" s="27"/>
      <c r="AO16" s="166">
        <f t="shared" si="5"/>
        <v>0</v>
      </c>
      <c r="AP16" s="51">
        <f t="shared" si="6"/>
        <v>0</v>
      </c>
      <c r="AQ16" s="47"/>
      <c r="AR16" s="47"/>
      <c r="AS16" s="47"/>
      <c r="AT16" s="6"/>
      <c r="AU16" s="87"/>
      <c r="AV16" s="87"/>
      <c r="AW16" s="87"/>
      <c r="AX16" s="87"/>
      <c r="AY16" s="87"/>
      <c r="AZ16" s="87"/>
      <c r="BA16" s="87"/>
      <c r="BB16" s="87"/>
      <c r="BC16" s="87"/>
      <c r="BD16" s="87"/>
      <c r="BE16" s="87"/>
      <c r="BF16" s="87"/>
      <c r="BG16" s="87"/>
      <c r="BH16" s="87"/>
      <c r="BI16" s="87"/>
      <c r="BJ16" s="87"/>
      <c r="BK16" s="67"/>
      <c r="BL16" s="67"/>
      <c r="BM16" s="67"/>
      <c r="BN16" s="67"/>
      <c r="BO16" s="67"/>
      <c r="BP16" s="67"/>
    </row>
    <row r="17" spans="2:68" s="7" customFormat="1" x14ac:dyDescent="0.25">
      <c r="B17" s="61" t="s">
        <v>81</v>
      </c>
      <c r="C17" s="86">
        <v>6</v>
      </c>
      <c r="D17" s="128" t="s">
        <v>270</v>
      </c>
      <c r="E17" s="123" t="s">
        <v>250</v>
      </c>
      <c r="F17" s="120">
        <v>2</v>
      </c>
      <c r="G17" s="26"/>
      <c r="H17" s="26"/>
      <c r="I17" s="84"/>
      <c r="J17" s="26"/>
      <c r="K17" s="78"/>
      <c r="L17" s="78"/>
      <c r="M17" s="78"/>
      <c r="N17" s="78"/>
      <c r="O17" s="78"/>
      <c r="P17" s="78"/>
      <c r="Q17" s="79"/>
      <c r="R17" s="79"/>
      <c r="S17" s="70"/>
      <c r="T17" s="70"/>
      <c r="U17" s="3"/>
      <c r="V17" s="71"/>
      <c r="W17" s="71"/>
      <c r="X17" s="71"/>
      <c r="Y17" s="71"/>
      <c r="Z17" s="71"/>
      <c r="AA17" s="71"/>
      <c r="AB17" s="71"/>
      <c r="AC17" s="71"/>
      <c r="AD17" s="71"/>
      <c r="AE17" s="71"/>
      <c r="AF17" s="71"/>
      <c r="AG17" s="71"/>
      <c r="AH17" s="71"/>
      <c r="AI17" s="71"/>
      <c r="AJ17" s="9"/>
      <c r="AK17" s="9"/>
      <c r="AL17" s="9"/>
      <c r="AM17" s="9"/>
      <c r="AN17" s="9"/>
      <c r="AO17" s="166">
        <f t="shared" ref="AO17:AO24" si="11">SUM(AJ17:AN17)</f>
        <v>0</v>
      </c>
      <c r="AP17" s="51">
        <f t="shared" si="6"/>
        <v>0</v>
      </c>
      <c r="AQ17" s="47"/>
      <c r="AR17" s="47"/>
      <c r="AS17" s="47"/>
      <c r="AT17" s="6"/>
      <c r="AU17" s="87"/>
      <c r="AV17" s="87"/>
      <c r="AW17" s="87"/>
      <c r="AX17" s="87"/>
      <c r="AY17" s="87"/>
      <c r="AZ17" s="87"/>
      <c r="BA17" s="87"/>
      <c r="BB17" s="87"/>
      <c r="BC17" s="87"/>
      <c r="BD17" s="87"/>
      <c r="BE17" s="87"/>
      <c r="BF17" s="87"/>
      <c r="BG17" s="87"/>
      <c r="BH17" s="87"/>
      <c r="BI17" s="87"/>
      <c r="BJ17" s="87"/>
      <c r="BK17" s="66"/>
      <c r="BL17" s="66"/>
      <c r="BM17" s="66"/>
      <c r="BN17" s="66"/>
      <c r="BO17" s="66"/>
      <c r="BP17" s="66"/>
    </row>
    <row r="18" spans="2:68" x14ac:dyDescent="0.25">
      <c r="B18" s="177" t="s">
        <v>279</v>
      </c>
      <c r="C18" s="75">
        <v>7</v>
      </c>
      <c r="D18" s="61" t="s">
        <v>64</v>
      </c>
      <c r="E18" s="123" t="s">
        <v>250</v>
      </c>
      <c r="F18" s="120">
        <v>2</v>
      </c>
      <c r="G18" s="26"/>
      <c r="H18" s="26"/>
      <c r="I18" s="84"/>
      <c r="J18" s="26"/>
      <c r="K18" s="78"/>
      <c r="L18" s="78"/>
      <c r="M18" s="78"/>
      <c r="N18" s="78"/>
      <c r="O18" s="78"/>
      <c r="P18" s="78"/>
      <c r="Q18" s="79">
        <v>101.86128000000002</v>
      </c>
      <c r="R18" s="79">
        <v>431.41248000000002</v>
      </c>
      <c r="S18" s="70"/>
      <c r="T18" s="70"/>
      <c r="U18" s="171" t="s">
        <v>237</v>
      </c>
      <c r="V18" s="70"/>
      <c r="W18" s="70"/>
      <c r="X18" s="70"/>
      <c r="Y18" s="70"/>
      <c r="Z18" s="70"/>
      <c r="AA18" s="70"/>
      <c r="AB18" s="70"/>
      <c r="AC18" s="70"/>
      <c r="AD18" s="70"/>
      <c r="AE18" s="70"/>
      <c r="AF18" s="70"/>
      <c r="AG18" s="70"/>
      <c r="AH18" s="70"/>
      <c r="AI18" s="70"/>
      <c r="AJ18" s="11"/>
      <c r="AK18" s="11"/>
      <c r="AL18" s="11"/>
      <c r="AM18" s="11"/>
      <c r="AN18" s="11"/>
      <c r="AO18" s="166">
        <f t="shared" si="11"/>
        <v>0</v>
      </c>
      <c r="AP18" s="51">
        <f t="shared" si="6"/>
        <v>0</v>
      </c>
      <c r="AQ18" s="47"/>
      <c r="AR18" s="47"/>
      <c r="AS18" s="47"/>
      <c r="AT18" s="197" t="s">
        <v>342</v>
      </c>
      <c r="AU18" s="87"/>
      <c r="AV18" s="87"/>
      <c r="AW18" s="88">
        <f t="shared" ref="AW18" si="12">+BD18</f>
        <v>101.86128000000002</v>
      </c>
      <c r="AX18" s="88">
        <f t="shared" ref="AX18" si="13">+BJ18</f>
        <v>431.41248000000002</v>
      </c>
      <c r="AY18" s="81">
        <f>+Q18</f>
        <v>101.86128000000002</v>
      </c>
      <c r="AZ18" s="81">
        <f>+AY18</f>
        <v>101.86128000000002</v>
      </c>
      <c r="BA18" s="81">
        <f t="shared" ref="BA18:BD18" si="14">+AZ18</f>
        <v>101.86128000000002</v>
      </c>
      <c r="BB18" s="81">
        <f t="shared" si="14"/>
        <v>101.86128000000002</v>
      </c>
      <c r="BC18" s="81">
        <f t="shared" si="14"/>
        <v>101.86128000000002</v>
      </c>
      <c r="BD18" s="81">
        <f t="shared" si="14"/>
        <v>101.86128000000002</v>
      </c>
      <c r="BE18" s="81">
        <f>+R18</f>
        <v>431.41248000000002</v>
      </c>
      <c r="BF18" s="81">
        <f>+BE18</f>
        <v>431.41248000000002</v>
      </c>
      <c r="BG18" s="81">
        <f t="shared" ref="BG18:BJ18" si="15">+BF18</f>
        <v>431.41248000000002</v>
      </c>
      <c r="BH18" s="81">
        <f t="shared" si="15"/>
        <v>431.41248000000002</v>
      </c>
      <c r="BI18" s="81">
        <f t="shared" si="15"/>
        <v>431.41248000000002</v>
      </c>
      <c r="BJ18" s="81">
        <f t="shared" si="15"/>
        <v>431.41248000000002</v>
      </c>
      <c r="BK18" s="65"/>
      <c r="BL18" s="65"/>
      <c r="BM18" s="65"/>
      <c r="BN18" s="65"/>
      <c r="BO18" s="65"/>
      <c r="BP18" s="65"/>
    </row>
    <row r="19" spans="2:68" s="7" customFormat="1" ht="76.5" x14ac:dyDescent="0.25">
      <c r="B19" s="98" t="s">
        <v>77</v>
      </c>
      <c r="C19" s="86">
        <v>8</v>
      </c>
      <c r="D19" s="61" t="s">
        <v>64</v>
      </c>
      <c r="E19" s="123" t="s">
        <v>250</v>
      </c>
      <c r="F19" s="119">
        <v>2</v>
      </c>
      <c r="G19" s="26"/>
      <c r="H19" s="26"/>
      <c r="I19" s="84"/>
      <c r="J19" s="26"/>
      <c r="K19" s="78"/>
      <c r="L19" s="78"/>
      <c r="M19" s="78"/>
      <c r="N19" s="78"/>
      <c r="O19" s="78"/>
      <c r="P19" s="78"/>
      <c r="Q19" s="79">
        <v>73217.856527999989</v>
      </c>
      <c r="R19" s="79">
        <v>158393.12356800001</v>
      </c>
      <c r="S19" s="79"/>
      <c r="T19" s="79"/>
      <c r="U19" s="94" t="s">
        <v>238</v>
      </c>
      <c r="V19" s="72">
        <v>787863.5</v>
      </c>
      <c r="W19" s="72">
        <v>425371</v>
      </c>
      <c r="X19" s="72">
        <v>787863.5</v>
      </c>
      <c r="Y19" s="72">
        <v>812676.2</v>
      </c>
      <c r="Z19" s="72">
        <v>838120.3</v>
      </c>
      <c r="AA19" s="72">
        <v>864221.5</v>
      </c>
      <c r="AB19" s="72">
        <v>891008.8</v>
      </c>
      <c r="AC19" s="72">
        <v>918515.19999999995</v>
      </c>
      <c r="AD19" s="72">
        <v>425371</v>
      </c>
      <c r="AE19" s="72">
        <v>438766.5</v>
      </c>
      <c r="AF19" s="72">
        <v>452527</v>
      </c>
      <c r="AG19" s="72">
        <v>466616</v>
      </c>
      <c r="AH19" s="72">
        <v>481070</v>
      </c>
      <c r="AI19" s="72">
        <v>495925.5</v>
      </c>
      <c r="AJ19" s="27">
        <v>0</v>
      </c>
      <c r="AK19" s="27">
        <v>0</v>
      </c>
      <c r="AL19" s="27">
        <v>5</v>
      </c>
      <c r="AM19" s="27">
        <v>5</v>
      </c>
      <c r="AN19" s="27">
        <v>0</v>
      </c>
      <c r="AO19" s="50">
        <f t="shared" si="11"/>
        <v>10</v>
      </c>
      <c r="AP19" s="96">
        <f t="shared" si="6"/>
        <v>0.4</v>
      </c>
      <c r="AQ19" s="47"/>
      <c r="AR19" s="47"/>
      <c r="AS19" s="47"/>
      <c r="AT19" s="132" t="s">
        <v>288</v>
      </c>
      <c r="AU19" s="87">
        <f>+[1]Autodecl!$GS$33</f>
        <v>140207.39169285598</v>
      </c>
      <c r="AV19" s="87">
        <f>+[1]Autodecl!$GS$34</f>
        <v>88776.645301699173</v>
      </c>
      <c r="AW19" s="87">
        <f>+BD19</f>
        <v>80584.616610529294</v>
      </c>
      <c r="AX19" s="87">
        <f>+BJ19</f>
        <v>73063.018374906547</v>
      </c>
      <c r="AY19" s="87">
        <f>+[1]Autodecl!$GZ$33</f>
        <v>144413.61344364166</v>
      </c>
      <c r="AZ19" s="87">
        <f>+AY19*(1+[1]Autodecl!$GT$29)</f>
        <v>148746.02184695093</v>
      </c>
      <c r="BA19" s="87">
        <f t="shared" ref="BA19:BC19" si="16">+AZ19*1.03</f>
        <v>153208.40250235947</v>
      </c>
      <c r="BB19" s="87">
        <f t="shared" si="16"/>
        <v>157804.65457743025</v>
      </c>
      <c r="BC19" s="87">
        <f t="shared" si="16"/>
        <v>162538.79421475317</v>
      </c>
      <c r="BD19" s="87">
        <f>+[1]Autodecl!$HA$33</f>
        <v>80584.616610529294</v>
      </c>
      <c r="BE19" s="87">
        <f>+[1]Autodecl!$GZ$34</f>
        <v>91439.94466075016</v>
      </c>
      <c r="BF19" s="87">
        <f>+BE19*(1+[1]Autodecl!$GT$29)</f>
        <v>94183.143000572672</v>
      </c>
      <c r="BG19" s="87">
        <f>+BF19*(1+[1]Autodecl!$GT$29)</f>
        <v>97008.637290589861</v>
      </c>
      <c r="BH19" s="87">
        <f>+BG19*(1+[1]Autodecl!$GT$29)</f>
        <v>99918.896409307563</v>
      </c>
      <c r="BI19" s="87">
        <f>+BH19*(1+[1]Autodecl!$GT$29)</f>
        <v>102916.46330158679</v>
      </c>
      <c r="BJ19" s="87">
        <f>+[1]Autodecl!$HA$34</f>
        <v>73063.018374906547</v>
      </c>
      <c r="BK19" s="67">
        <v>9</v>
      </c>
      <c r="BL19" s="67">
        <v>9</v>
      </c>
      <c r="BM19" s="67">
        <v>9</v>
      </c>
      <c r="BN19" s="67">
        <v>9</v>
      </c>
      <c r="BO19" s="67">
        <v>9</v>
      </c>
      <c r="BP19" s="67">
        <v>9</v>
      </c>
    </row>
    <row r="20" spans="2:68" s="7" customFormat="1" ht="38.25" x14ac:dyDescent="0.25">
      <c r="B20" s="137" t="s">
        <v>73</v>
      </c>
      <c r="C20" s="135">
        <v>9</v>
      </c>
      <c r="D20" s="128" t="s">
        <v>280</v>
      </c>
      <c r="E20" s="136" t="s">
        <v>250</v>
      </c>
      <c r="F20" s="119">
        <v>2</v>
      </c>
      <c r="G20" s="26"/>
      <c r="H20" s="26"/>
      <c r="I20" s="84"/>
      <c r="J20" s="26"/>
      <c r="K20" s="78"/>
      <c r="L20" s="78"/>
      <c r="M20" s="78"/>
      <c r="N20" s="78"/>
      <c r="O20" s="78"/>
      <c r="P20" s="78"/>
      <c r="Q20" s="79">
        <v>14677.8194016</v>
      </c>
      <c r="R20" s="79">
        <v>8792.3818655999985</v>
      </c>
      <c r="S20" s="101"/>
      <c r="T20" s="101"/>
      <c r="U20" s="132" t="s">
        <v>237</v>
      </c>
      <c r="V20" s="72"/>
      <c r="W20" s="72"/>
      <c r="X20" s="72"/>
      <c r="Y20" s="72"/>
      <c r="Z20" s="72"/>
      <c r="AA20" s="72"/>
      <c r="AB20" s="72"/>
      <c r="AC20" s="72"/>
      <c r="AD20" s="72"/>
      <c r="AE20" s="72"/>
      <c r="AF20" s="72"/>
      <c r="AG20" s="72"/>
      <c r="AH20" s="72"/>
      <c r="AI20" s="72"/>
      <c r="AJ20" s="27"/>
      <c r="AK20" s="27"/>
      <c r="AL20" s="27"/>
      <c r="AM20" s="27"/>
      <c r="AN20" s="27"/>
      <c r="AO20" s="50">
        <f t="shared" si="11"/>
        <v>0</v>
      </c>
      <c r="AP20" s="96">
        <f t="shared" si="6"/>
        <v>0</v>
      </c>
      <c r="AQ20" s="47"/>
      <c r="AR20" s="47"/>
      <c r="AS20" s="47"/>
      <c r="AT20" s="198" t="s">
        <v>290</v>
      </c>
      <c r="AU20" s="87"/>
      <c r="AV20" s="87"/>
      <c r="AW20" s="87">
        <f t="shared" ref="AW20:AW24" si="17">+BD20</f>
        <v>5016.7377116663374</v>
      </c>
      <c r="AX20" s="87">
        <f t="shared" ref="AX20:AX24" si="18">+BJ20</f>
        <v>5099.4024275060228</v>
      </c>
      <c r="AY20" s="87">
        <f>+[1]Autodecl!$MQ$33</f>
        <v>14973.733653343312</v>
      </c>
      <c r="AZ20" s="87">
        <f>+AY20*(1+[1]Autodecl!$MK$29)</f>
        <v>15033.628587956686</v>
      </c>
      <c r="BA20" s="87">
        <f t="shared" ref="BA20:BC20" si="19">+AZ20*1.004</f>
        <v>15093.763102308512</v>
      </c>
      <c r="BB20" s="87">
        <f t="shared" si="19"/>
        <v>15154.138154717746</v>
      </c>
      <c r="BC20" s="87">
        <f t="shared" si="19"/>
        <v>15214.754707336617</v>
      </c>
      <c r="BD20" s="87">
        <f>+[1]Autodecl!$MR$33</f>
        <v>5016.7377116663374</v>
      </c>
      <c r="BE20" s="87">
        <f>+[1]Autodecl!$MQ$34</f>
        <v>8969.6419223981411</v>
      </c>
      <c r="BF20" s="87">
        <f>+BE20*1.004</f>
        <v>9005.5204900877343</v>
      </c>
      <c r="BG20" s="87">
        <f t="shared" ref="BG20:BI20" si="20">+BF20*1.004</f>
        <v>9041.5425720480853</v>
      </c>
      <c r="BH20" s="87">
        <f t="shared" si="20"/>
        <v>9077.7087423362773</v>
      </c>
      <c r="BI20" s="87">
        <f t="shared" si="20"/>
        <v>9114.0195773056221</v>
      </c>
      <c r="BJ20" s="87">
        <f>+[1]Autodecl!$MR$34</f>
        <v>5099.4024275060228</v>
      </c>
      <c r="BK20" s="67">
        <v>3</v>
      </c>
      <c r="BL20" s="67">
        <v>3</v>
      </c>
      <c r="BM20" s="67">
        <v>3</v>
      </c>
      <c r="BN20" s="67">
        <v>3</v>
      </c>
      <c r="BO20" s="67">
        <v>3</v>
      </c>
      <c r="BP20" s="67">
        <v>3</v>
      </c>
    </row>
    <row r="21" spans="2:68" s="7" customFormat="1" ht="38.25" x14ac:dyDescent="0.25">
      <c r="B21" s="138" t="s">
        <v>74</v>
      </c>
      <c r="C21" s="86">
        <v>10</v>
      </c>
      <c r="D21" s="63" t="s">
        <v>79</v>
      </c>
      <c r="E21" s="123" t="s">
        <v>250</v>
      </c>
      <c r="F21" s="120">
        <v>2</v>
      </c>
      <c r="G21" s="89"/>
      <c r="H21" s="89"/>
      <c r="I21" s="90"/>
      <c r="J21" s="89"/>
      <c r="K21" s="91"/>
      <c r="L21" s="91"/>
      <c r="M21" s="91"/>
      <c r="N21" s="91"/>
      <c r="O21" s="91"/>
      <c r="P21" s="91"/>
      <c r="Q21" s="92">
        <v>24150.038587200004</v>
      </c>
      <c r="R21" s="92">
        <v>44721.778708799997</v>
      </c>
      <c r="S21" s="82"/>
      <c r="T21" s="82"/>
      <c r="U21" s="134" t="s">
        <v>237</v>
      </c>
      <c r="V21" s="73"/>
      <c r="W21" s="73"/>
      <c r="X21" s="73"/>
      <c r="Y21" s="73"/>
      <c r="Z21" s="73"/>
      <c r="AA21" s="73"/>
      <c r="AB21" s="73"/>
      <c r="AC21" s="73"/>
      <c r="AD21" s="73"/>
      <c r="AE21" s="73"/>
      <c r="AF21" s="73"/>
      <c r="AG21" s="73"/>
      <c r="AH21" s="73"/>
      <c r="AI21" s="73"/>
      <c r="AJ21" s="55"/>
      <c r="AK21" s="55"/>
      <c r="AL21" s="55"/>
      <c r="AM21" s="55"/>
      <c r="AN21" s="55"/>
      <c r="AO21" s="56">
        <f t="shared" si="11"/>
        <v>0</v>
      </c>
      <c r="AP21" s="57">
        <f t="shared" si="6"/>
        <v>0</v>
      </c>
      <c r="AQ21" s="47"/>
      <c r="AR21" s="47"/>
      <c r="AS21" s="47"/>
      <c r="AT21" s="198" t="s">
        <v>290</v>
      </c>
      <c r="AU21" s="88"/>
      <c r="AV21" s="88"/>
      <c r="AW21" s="87">
        <f t="shared" si="17"/>
        <v>13750.440365112672</v>
      </c>
      <c r="AX21" s="87">
        <f t="shared" si="18"/>
        <v>13986.284404320355</v>
      </c>
      <c r="AY21" s="88">
        <f>+[1]Autodecl!$SA$33</f>
        <v>24636.918852079427</v>
      </c>
      <c r="AZ21" s="87">
        <f>+AY21*(1+[1]Autodecl!$RU$29)</f>
        <v>24735.466527487744</v>
      </c>
      <c r="BA21" s="87">
        <f>+AZ21*(1+[1]Autodecl!$RU$29)</f>
        <v>24834.408393597696</v>
      </c>
      <c r="BB21" s="87">
        <f>+BA21*(1+[1]Autodecl!$RU$29)</f>
        <v>24933.746027172088</v>
      </c>
      <c r="BC21" s="87">
        <f>+BB21*(1+[1]Autodecl!$RU$29)</f>
        <v>25033.481011280775</v>
      </c>
      <c r="BD21" s="88">
        <f>+[1]Autodecl!$SB$33</f>
        <v>13750.440365112672</v>
      </c>
      <c r="BE21" s="88">
        <f>+[1]Autodecl!$SA$34</f>
        <v>45623.398446797444</v>
      </c>
      <c r="BF21" s="87">
        <f>+BE21*(1+[1]Autodecl!$RU$29)</f>
        <v>45805.892040584637</v>
      </c>
      <c r="BG21" s="87">
        <f>+BF21*(1+[1]Autodecl!$RU$29)</f>
        <v>45989.115608746972</v>
      </c>
      <c r="BH21" s="87">
        <f>+BG21*(1+[1]Autodecl!$RU$29)</f>
        <v>46173.072071181959</v>
      </c>
      <c r="BI21" s="87">
        <f>+BH21*(1+[1]Autodecl!$RU$29)</f>
        <v>46357.764359466688</v>
      </c>
      <c r="BJ21" s="88">
        <f>+[1]Autodecl!$SB$34</f>
        <v>13986.284404320355</v>
      </c>
      <c r="BK21" s="68">
        <v>3</v>
      </c>
      <c r="BL21" s="68">
        <v>3</v>
      </c>
      <c r="BM21" s="68">
        <v>3</v>
      </c>
      <c r="BN21" s="68">
        <v>3</v>
      </c>
      <c r="BO21" s="68">
        <v>3</v>
      </c>
      <c r="BP21" s="68">
        <v>3</v>
      </c>
    </row>
    <row r="22" spans="2:68" s="7" customFormat="1" ht="38.25" x14ac:dyDescent="0.25">
      <c r="B22" s="137" t="s">
        <v>75</v>
      </c>
      <c r="C22" s="75">
        <v>11</v>
      </c>
      <c r="D22" s="61" t="s">
        <v>78</v>
      </c>
      <c r="E22" s="123" t="s">
        <v>250</v>
      </c>
      <c r="F22" s="120">
        <v>2</v>
      </c>
      <c r="G22" s="26"/>
      <c r="H22" s="26"/>
      <c r="I22" s="84"/>
      <c r="J22" s="26"/>
      <c r="K22" s="78"/>
      <c r="L22" s="78"/>
      <c r="M22" s="78"/>
      <c r="N22" s="78"/>
      <c r="O22" s="78"/>
      <c r="P22" s="78"/>
      <c r="Q22" s="79">
        <v>77507.871004799992</v>
      </c>
      <c r="R22" s="79">
        <v>84017.622527999978</v>
      </c>
      <c r="S22" s="79"/>
      <c r="T22" s="79"/>
      <c r="U22" s="132" t="s">
        <v>237</v>
      </c>
      <c r="V22" s="72"/>
      <c r="W22" s="72"/>
      <c r="X22" s="72"/>
      <c r="Y22" s="72"/>
      <c r="Z22" s="72"/>
      <c r="AA22" s="72"/>
      <c r="AB22" s="72"/>
      <c r="AC22" s="72"/>
      <c r="AD22" s="72"/>
      <c r="AE22" s="72"/>
      <c r="AF22" s="72"/>
      <c r="AG22" s="72"/>
      <c r="AH22" s="72"/>
      <c r="AI22" s="72"/>
      <c r="AJ22" s="27"/>
      <c r="AK22" s="27"/>
      <c r="AL22" s="27"/>
      <c r="AM22" s="27"/>
      <c r="AN22" s="27"/>
      <c r="AO22" s="166">
        <f t="shared" si="11"/>
        <v>0</v>
      </c>
      <c r="AP22" s="51">
        <f t="shared" si="6"/>
        <v>0</v>
      </c>
      <c r="AQ22" s="47"/>
      <c r="AR22" s="47"/>
      <c r="AS22" s="47"/>
      <c r="AT22" s="198" t="s">
        <v>290</v>
      </c>
      <c r="AU22" s="87"/>
      <c r="AV22" s="87"/>
      <c r="AW22" s="87">
        <f t="shared" si="17"/>
        <v>55395.454676759698</v>
      </c>
      <c r="AX22" s="87">
        <f t="shared" si="18"/>
        <v>55134.365390756611</v>
      </c>
      <c r="AY22" s="87">
        <f>+[1]Autodecl!$TC$33</f>
        <v>88482.488234860779</v>
      </c>
      <c r="AZ22" s="87">
        <f>+AY22*(1+[1]Autodecl!$SW$29)</f>
        <v>89013.383164269937</v>
      </c>
      <c r="BA22" s="87">
        <f>+AZ22*(1+[1]Autodecl!$SW$29)</f>
        <v>89547.463463255554</v>
      </c>
      <c r="BB22" s="87">
        <f>+BA22*(1+[1]Autodecl!$SW$29)</f>
        <v>90084.748244035087</v>
      </c>
      <c r="BC22" s="87">
        <f>+BB22*(1+[1]Autodecl!$SW$29)</f>
        <v>90625.256733499293</v>
      </c>
      <c r="BD22" s="87">
        <f>+[1]Autodecl!$TD$33</f>
        <v>55395.454676759698</v>
      </c>
      <c r="BE22" s="87">
        <f>+[1]Autodecl!$TC$34</f>
        <v>91820.789951068771</v>
      </c>
      <c r="BF22" s="87">
        <f>+BE22*(1+[1]Autodecl!$SW$29)</f>
        <v>92371.714690775189</v>
      </c>
      <c r="BG22" s="87">
        <f>+BF22*(1+[1]Autodecl!$SW$29)</f>
        <v>92925.944978919841</v>
      </c>
      <c r="BH22" s="87">
        <f>+BG22*(1+[1]Autodecl!$SW$29)</f>
        <v>93483.500648793357</v>
      </c>
      <c r="BI22" s="87">
        <f>+BH22*(1+[1]Autodecl!$SW$29)</f>
        <v>94044.401652686123</v>
      </c>
      <c r="BJ22" s="87">
        <f>+[1]Autodecl!$TD$34</f>
        <v>55134.365390756611</v>
      </c>
      <c r="BK22" s="67">
        <v>2</v>
      </c>
      <c r="BL22" s="67">
        <v>2</v>
      </c>
      <c r="BM22" s="67">
        <v>2</v>
      </c>
      <c r="BN22" s="67">
        <v>2</v>
      </c>
      <c r="BO22" s="67">
        <v>2</v>
      </c>
      <c r="BP22" s="67">
        <v>2</v>
      </c>
    </row>
    <row r="23" spans="2:68" s="7" customFormat="1" ht="38.25" x14ac:dyDescent="0.25">
      <c r="B23" s="153" t="s">
        <v>289</v>
      </c>
      <c r="C23" s="86">
        <v>12</v>
      </c>
      <c r="D23" s="129" t="s">
        <v>281</v>
      </c>
      <c r="E23" s="123" t="s">
        <v>250</v>
      </c>
      <c r="F23" s="120">
        <v>2</v>
      </c>
      <c r="G23" s="5"/>
      <c r="H23" s="5"/>
      <c r="I23" s="83"/>
      <c r="J23" s="5"/>
      <c r="K23" s="76"/>
      <c r="L23" s="76"/>
      <c r="M23" s="76"/>
      <c r="N23" s="76"/>
      <c r="O23" s="76"/>
      <c r="P23" s="76"/>
      <c r="Q23" s="77">
        <v>13766.34</v>
      </c>
      <c r="R23" s="77">
        <v>16388.5</v>
      </c>
      <c r="S23" s="70"/>
      <c r="T23" s="70"/>
      <c r="U23" s="133" t="s">
        <v>237</v>
      </c>
      <c r="V23" s="71"/>
      <c r="W23" s="71"/>
      <c r="X23" s="71"/>
      <c r="Y23" s="71"/>
      <c r="Z23" s="71"/>
      <c r="AA23" s="71"/>
      <c r="AB23" s="71"/>
      <c r="AC23" s="71"/>
      <c r="AD23" s="71"/>
      <c r="AE23" s="71"/>
      <c r="AF23" s="71"/>
      <c r="AG23" s="71"/>
      <c r="AH23" s="71"/>
      <c r="AI23" s="71"/>
      <c r="AJ23" s="9"/>
      <c r="AK23" s="9"/>
      <c r="AL23" s="9"/>
      <c r="AM23" s="9"/>
      <c r="AN23" s="9"/>
      <c r="AO23" s="166">
        <f t="shared" si="11"/>
        <v>0</v>
      </c>
      <c r="AP23" s="51">
        <f t="shared" si="6"/>
        <v>0</v>
      </c>
      <c r="AQ23" s="47"/>
      <c r="AR23" s="47"/>
      <c r="AS23" s="47"/>
      <c r="AT23" s="151" t="s">
        <v>303</v>
      </c>
      <c r="AU23" s="87"/>
      <c r="AV23" s="87"/>
      <c r="AW23" s="87">
        <f t="shared" si="17"/>
        <v>2753.268</v>
      </c>
      <c r="AX23" s="87">
        <f t="shared" si="18"/>
        <v>3277.7000000000003</v>
      </c>
      <c r="AY23" s="87">
        <f>+[1]Cargas_municipios!$V$26</f>
        <v>13766.34</v>
      </c>
      <c r="AZ23" s="87">
        <f>+AY23*1</f>
        <v>13766.34</v>
      </c>
      <c r="BA23" s="87">
        <f t="shared" ref="BA23:BI23" si="21">+AZ23*1</f>
        <v>13766.34</v>
      </c>
      <c r="BB23" s="87">
        <f t="shared" si="21"/>
        <v>13766.34</v>
      </c>
      <c r="BC23" s="87">
        <f t="shared" si="21"/>
        <v>13766.34</v>
      </c>
      <c r="BD23" s="87">
        <f>+BC23*0.2</f>
        <v>2753.268</v>
      </c>
      <c r="BE23" s="87">
        <f>+[1]Cargas_municipios!$X$26</f>
        <v>16388.5</v>
      </c>
      <c r="BF23" s="87">
        <f t="shared" si="21"/>
        <v>16388.5</v>
      </c>
      <c r="BG23" s="87">
        <f t="shared" si="21"/>
        <v>16388.5</v>
      </c>
      <c r="BH23" s="87">
        <f t="shared" si="21"/>
        <v>16388.5</v>
      </c>
      <c r="BI23" s="87">
        <f t="shared" si="21"/>
        <v>16388.5</v>
      </c>
      <c r="BJ23" s="87">
        <f>+BI23*0.2</f>
        <v>3277.7000000000003</v>
      </c>
      <c r="BK23" s="66">
        <v>3</v>
      </c>
      <c r="BL23" s="66">
        <v>3</v>
      </c>
      <c r="BM23" s="66">
        <v>3</v>
      </c>
      <c r="BN23" s="66">
        <v>3</v>
      </c>
      <c r="BO23" s="66">
        <v>3</v>
      </c>
      <c r="BP23" s="66">
        <v>3</v>
      </c>
    </row>
    <row r="24" spans="2:68" s="7" customFormat="1" ht="38.25" x14ac:dyDescent="0.25">
      <c r="B24" s="138" t="s">
        <v>76</v>
      </c>
      <c r="C24" s="75">
        <v>13</v>
      </c>
      <c r="D24" s="64" t="s">
        <v>80</v>
      </c>
      <c r="E24" s="123" t="s">
        <v>250</v>
      </c>
      <c r="F24" s="120">
        <v>2</v>
      </c>
      <c r="G24" s="53"/>
      <c r="H24" s="53"/>
      <c r="I24" s="85"/>
      <c r="J24" s="53"/>
      <c r="K24" s="80"/>
      <c r="L24" s="80"/>
      <c r="M24" s="80"/>
      <c r="N24" s="80"/>
      <c r="O24" s="80"/>
      <c r="P24" s="80"/>
      <c r="Q24" s="81">
        <v>25139.23776</v>
      </c>
      <c r="R24" s="81">
        <v>36234.23328</v>
      </c>
      <c r="S24" s="82"/>
      <c r="T24" s="82"/>
      <c r="U24" s="134" t="s">
        <v>237</v>
      </c>
      <c r="V24" s="73"/>
      <c r="W24" s="73"/>
      <c r="X24" s="73"/>
      <c r="Y24" s="73"/>
      <c r="Z24" s="73"/>
      <c r="AA24" s="73"/>
      <c r="AB24" s="73"/>
      <c r="AC24" s="73"/>
      <c r="AD24" s="73"/>
      <c r="AE24" s="73"/>
      <c r="AF24" s="73"/>
      <c r="AG24" s="73"/>
      <c r="AH24" s="73"/>
      <c r="AI24" s="73"/>
      <c r="AJ24" s="55"/>
      <c r="AK24" s="55"/>
      <c r="AL24" s="55"/>
      <c r="AM24" s="55"/>
      <c r="AN24" s="55"/>
      <c r="AO24" s="56">
        <f t="shared" si="11"/>
        <v>0</v>
      </c>
      <c r="AP24" s="57">
        <f t="shared" si="6"/>
        <v>0</v>
      </c>
      <c r="AQ24" s="47"/>
      <c r="AR24" s="47"/>
      <c r="AS24" s="47"/>
      <c r="AT24" s="198" t="s">
        <v>290</v>
      </c>
      <c r="AU24" s="88"/>
      <c r="AV24" s="88"/>
      <c r="AW24" s="87">
        <f t="shared" si="17"/>
        <v>17895.247831613426</v>
      </c>
      <c r="AX24" s="87">
        <f t="shared" si="18"/>
        <v>17895.247831613426</v>
      </c>
      <c r="AY24" s="88">
        <f>+[1]Autodecl!$AAX$33</f>
        <v>25797.106472941436</v>
      </c>
      <c r="AZ24" s="87">
        <f>+AY24*(1+[1]Autodecl!$AAR$29)</f>
        <v>26132.468857089672</v>
      </c>
      <c r="BA24" s="87">
        <f t="shared" ref="BA24:BC24" si="22">+AZ24*1.013</f>
        <v>26472.190952231835</v>
      </c>
      <c r="BB24" s="87">
        <f t="shared" si="22"/>
        <v>26816.329434610845</v>
      </c>
      <c r="BC24" s="87">
        <f t="shared" si="22"/>
        <v>27164.941717260783</v>
      </c>
      <c r="BD24" s="88">
        <f>+[1]Autodecl!$AAY$33</f>
        <v>17895.247831613426</v>
      </c>
      <c r="BE24" s="88">
        <f>+[1]Autodecl!$AAX$34</f>
        <v>37182.446930704318</v>
      </c>
      <c r="BF24" s="87">
        <f>+BE24*(1+[1]Autodecl!$AAR$29)</f>
        <v>37665.818740803472</v>
      </c>
      <c r="BG24" s="87">
        <f>+BF24*(1+[1]Autodecl!$AAR$29)</f>
        <v>38155.47438443391</v>
      </c>
      <c r="BH24" s="87">
        <f>+BG24*(1+[1]Autodecl!$AAR$29)</f>
        <v>38651.495551431544</v>
      </c>
      <c r="BI24" s="87">
        <f>+BH24*(1+[1]Autodecl!$AAR$29)</f>
        <v>39153.964993600152</v>
      </c>
      <c r="BJ24" s="88">
        <f>+[1]Autodecl!$AAY$34</f>
        <v>17895.247831613426</v>
      </c>
      <c r="BK24" s="68">
        <v>2</v>
      </c>
      <c r="BL24" s="68">
        <v>2</v>
      </c>
      <c r="BM24" s="68">
        <v>2</v>
      </c>
      <c r="BN24" s="68">
        <v>2</v>
      </c>
      <c r="BO24" s="68">
        <v>2</v>
      </c>
      <c r="BP24" s="68">
        <v>2</v>
      </c>
    </row>
    <row r="25" spans="2:68" ht="15" customHeight="1" x14ac:dyDescent="0.25">
      <c r="B25" s="59" t="s">
        <v>43</v>
      </c>
      <c r="C25" s="3"/>
      <c r="D25" s="3"/>
      <c r="E25" s="3"/>
      <c r="F25" s="3"/>
      <c r="G25" s="3"/>
      <c r="H25" s="3"/>
      <c r="I25" s="3"/>
      <c r="J25" s="3"/>
      <c r="K25" s="69"/>
      <c r="L25" s="69"/>
      <c r="M25" s="69"/>
      <c r="N25" s="69"/>
      <c r="O25" s="69"/>
      <c r="P25" s="69"/>
      <c r="Q25" s="77">
        <f>SUM(Q15:Q24)</f>
        <v>233453.83496159999</v>
      </c>
      <c r="R25" s="77">
        <f>SUM(R15:R24)</f>
        <v>350396.28027039999</v>
      </c>
      <c r="S25" s="77">
        <f>SUM(S15:S24)</f>
        <v>0</v>
      </c>
      <c r="T25" s="77">
        <f>SUM(T15:T24)</f>
        <v>0</v>
      </c>
      <c r="U25" s="3"/>
      <c r="V25" s="69"/>
      <c r="W25" s="69"/>
      <c r="X25" s="69"/>
      <c r="Y25" s="69"/>
      <c r="Z25" s="69"/>
      <c r="AA25" s="69"/>
      <c r="AB25" s="69"/>
      <c r="AC25" s="69"/>
      <c r="AD25" s="69"/>
      <c r="AE25" s="69"/>
      <c r="AF25" s="79"/>
      <c r="AG25" s="69"/>
      <c r="AH25" s="69"/>
      <c r="AI25" s="69"/>
      <c r="AJ25" s="3"/>
      <c r="AK25" s="3"/>
      <c r="AL25" s="3"/>
      <c r="AM25" s="3"/>
      <c r="AN25" s="3"/>
      <c r="AO25" s="3"/>
      <c r="AP25" s="3"/>
      <c r="AQ25" s="6"/>
      <c r="AR25" s="6"/>
      <c r="AS25" s="6"/>
      <c r="AT25" s="3"/>
      <c r="AU25" s="77">
        <f t="shared" ref="AU25:BJ25" si="23">SUM(AU15:AU24)</f>
        <v>140207.39169285598</v>
      </c>
      <c r="AV25" s="77">
        <f t="shared" si="23"/>
        <v>88776.645301699173</v>
      </c>
      <c r="AW25" s="77">
        <f t="shared" si="23"/>
        <v>180390.43687568145</v>
      </c>
      <c r="AX25" s="77">
        <f t="shared" si="23"/>
        <v>170304.65874910299</v>
      </c>
      <c r="AY25" s="77">
        <f t="shared" si="23"/>
        <v>317064.87233686668</v>
      </c>
      <c r="AZ25" s="77">
        <f t="shared" si="23"/>
        <v>322421.98066375498</v>
      </c>
      <c r="BA25" s="77">
        <f t="shared" si="23"/>
        <v>327917.24009375309</v>
      </c>
      <c r="BB25" s="77">
        <f t="shared" si="23"/>
        <v>333554.628117966</v>
      </c>
      <c r="BC25" s="77">
        <f t="shared" si="23"/>
        <v>339338.24006413069</v>
      </c>
      <c r="BD25" s="77">
        <f t="shared" si="23"/>
        <v>180390.43687568145</v>
      </c>
      <c r="BE25" s="77">
        <f t="shared" si="23"/>
        <v>293273.36223171884</v>
      </c>
      <c r="BF25" s="77">
        <f t="shared" si="23"/>
        <v>297269.22928282368</v>
      </c>
      <c r="BG25" s="77">
        <f t="shared" si="23"/>
        <v>301357.85515473865</v>
      </c>
      <c r="BH25" s="77">
        <f t="shared" si="23"/>
        <v>305541.81374305073</v>
      </c>
      <c r="BI25" s="77">
        <f t="shared" si="23"/>
        <v>309823.7542046454</v>
      </c>
      <c r="BJ25" s="77">
        <f t="shared" si="23"/>
        <v>170304.65874910299</v>
      </c>
      <c r="BK25" s="3"/>
      <c r="BL25" s="3"/>
      <c r="BM25" s="3"/>
      <c r="BN25" s="3"/>
      <c r="BO25" s="3"/>
      <c r="BP25" s="3"/>
    </row>
    <row r="26" spans="2:68" s="7" customFormat="1" x14ac:dyDescent="0.2">
      <c r="B26" s="47"/>
      <c r="C26" s="184"/>
      <c r="D26" s="47"/>
      <c r="E26" s="47"/>
      <c r="F26" s="47"/>
      <c r="G26" s="184"/>
      <c r="H26" s="184"/>
      <c r="I26" s="184"/>
      <c r="J26" s="184"/>
      <c r="K26" s="184"/>
      <c r="L26" s="184"/>
      <c r="M26" s="47"/>
      <c r="N26" s="47"/>
      <c r="O26" s="47"/>
      <c r="P26" s="47"/>
      <c r="Q26" s="47"/>
      <c r="R26" s="47"/>
      <c r="S26" s="47"/>
      <c r="T26" s="47"/>
      <c r="U26" s="185"/>
      <c r="V26" s="168"/>
      <c r="W26" s="168"/>
      <c r="X26" s="168"/>
      <c r="Y26" s="168"/>
      <c r="Z26" s="168"/>
      <c r="AA26" s="168"/>
      <c r="AB26" s="168"/>
      <c r="AC26" s="168"/>
      <c r="AD26" s="168"/>
      <c r="AE26" s="168"/>
      <c r="AF26" s="168"/>
      <c r="AG26" s="168"/>
      <c r="AH26" s="168"/>
      <c r="AI26" s="168"/>
      <c r="AJ26" s="50"/>
      <c r="AK26" s="50"/>
      <c r="AL26" s="50"/>
      <c r="AM26" s="50"/>
      <c r="AN26" s="50"/>
      <c r="AO26" s="47"/>
      <c r="AP26" s="47"/>
      <c r="AQ26" s="47"/>
      <c r="AR26" s="47"/>
      <c r="AS26" s="47"/>
      <c r="AT26" s="186"/>
      <c r="AU26" s="168"/>
      <c r="AV26" s="168"/>
      <c r="AW26" s="187"/>
      <c r="AX26" s="168"/>
      <c r="AY26" s="168"/>
      <c r="AZ26" s="168"/>
      <c r="BA26" s="168"/>
      <c r="BB26" s="168"/>
      <c r="BC26" s="168"/>
      <c r="BD26" s="168"/>
      <c r="BE26" s="168"/>
      <c r="BF26" s="168"/>
      <c r="BG26" s="168"/>
      <c r="BH26" s="168"/>
      <c r="BI26" s="168"/>
      <c r="BJ26" s="168"/>
      <c r="BK26" s="168"/>
      <c r="BL26" s="168"/>
      <c r="BM26" s="168"/>
      <c r="BN26" s="168"/>
      <c r="BO26" s="168"/>
      <c r="BP26" s="168"/>
    </row>
    <row r="27" spans="2:68" ht="20.100000000000001" customHeight="1" x14ac:dyDescent="0.25">
      <c r="B27" s="221" t="s">
        <v>84</v>
      </c>
      <c r="C27" s="221"/>
      <c r="D27" s="221"/>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221"/>
      <c r="AO27" s="221"/>
      <c r="AP27" s="221"/>
      <c r="AQ27" s="221"/>
      <c r="AR27" s="221"/>
      <c r="AS27" s="221"/>
      <c r="AT27" s="221"/>
      <c r="AU27" s="221"/>
      <c r="AV27" s="221"/>
      <c r="AW27" s="221"/>
      <c r="AX27" s="221"/>
      <c r="AY27" s="221"/>
      <c r="AZ27" s="221"/>
      <c r="BA27" s="221"/>
      <c r="BB27" s="221"/>
      <c r="BC27" s="221"/>
      <c r="BD27" s="221"/>
      <c r="BE27" s="221"/>
      <c r="BF27" s="221"/>
      <c r="BG27" s="221"/>
      <c r="BH27" s="221"/>
      <c r="BI27" s="221"/>
      <c r="BJ27" s="221"/>
      <c r="BK27" s="221"/>
      <c r="BL27" s="221"/>
      <c r="BM27" s="221"/>
      <c r="BN27" s="221"/>
      <c r="BO27" s="221"/>
      <c r="BP27" s="221"/>
    </row>
    <row r="28" spans="2:68" x14ac:dyDescent="0.25">
      <c r="B28" s="176" t="s">
        <v>223</v>
      </c>
      <c r="C28" s="75">
        <v>1</v>
      </c>
      <c r="D28" s="61" t="s">
        <v>65</v>
      </c>
      <c r="E28" s="123" t="s">
        <v>251</v>
      </c>
      <c r="F28" s="120">
        <v>3</v>
      </c>
      <c r="G28" s="26"/>
      <c r="H28" s="26"/>
      <c r="I28" s="84"/>
      <c r="J28" s="26"/>
      <c r="K28" s="78"/>
      <c r="L28" s="78"/>
      <c r="M28" s="78"/>
      <c r="N28" s="78"/>
      <c r="O28" s="78"/>
      <c r="P28" s="78"/>
      <c r="Q28" s="79">
        <v>925.26623999999993</v>
      </c>
      <c r="R28" s="79">
        <v>302.74559999999997</v>
      </c>
      <c r="S28" s="77"/>
      <c r="T28" s="77"/>
      <c r="U28" s="171" t="s">
        <v>237</v>
      </c>
      <c r="V28" s="69"/>
      <c r="W28" s="69"/>
      <c r="X28" s="69"/>
      <c r="Y28" s="69"/>
      <c r="Z28" s="69"/>
      <c r="AA28" s="69"/>
      <c r="AB28" s="69"/>
      <c r="AC28" s="69"/>
      <c r="AD28" s="69"/>
      <c r="AE28" s="69"/>
      <c r="AF28" s="69"/>
      <c r="AG28" s="69"/>
      <c r="AH28" s="69"/>
      <c r="AI28" s="69"/>
      <c r="AJ28" s="50"/>
      <c r="AK28" s="50"/>
      <c r="AL28" s="50"/>
      <c r="AM28" s="50"/>
      <c r="AN28" s="50"/>
      <c r="AO28" s="166">
        <f>SUM(AJ28:AN28)</f>
        <v>0</v>
      </c>
      <c r="AP28" s="51">
        <f>+AO28/25</f>
        <v>0</v>
      </c>
      <c r="AQ28" s="47"/>
      <c r="AR28" s="47"/>
      <c r="AS28" s="47"/>
      <c r="AT28" s="197" t="s">
        <v>342</v>
      </c>
      <c r="AU28" s="87"/>
      <c r="AV28" s="87"/>
      <c r="AW28" s="88">
        <f t="shared" ref="AW28:AW29" si="24">+BD28</f>
        <v>925.26623999999993</v>
      </c>
      <c r="AX28" s="88">
        <f t="shared" ref="AX28:AX29" si="25">+BJ28</f>
        <v>302.74559999999997</v>
      </c>
      <c r="AY28" s="81">
        <f>+Q28</f>
        <v>925.26623999999993</v>
      </c>
      <c r="AZ28" s="81">
        <f>+AY28</f>
        <v>925.26623999999993</v>
      </c>
      <c r="BA28" s="81">
        <f t="shared" ref="BA28:BD28" si="26">+AZ28</f>
        <v>925.26623999999993</v>
      </c>
      <c r="BB28" s="81">
        <f t="shared" si="26"/>
        <v>925.26623999999993</v>
      </c>
      <c r="BC28" s="81">
        <f t="shared" si="26"/>
        <v>925.26623999999993</v>
      </c>
      <c r="BD28" s="81">
        <f t="shared" si="26"/>
        <v>925.26623999999993</v>
      </c>
      <c r="BE28" s="81">
        <f>+R28</f>
        <v>302.74559999999997</v>
      </c>
      <c r="BF28" s="81">
        <f>+BE28</f>
        <v>302.74559999999997</v>
      </c>
      <c r="BG28" s="81">
        <f t="shared" ref="BG28:BJ28" si="27">+BF28</f>
        <v>302.74559999999997</v>
      </c>
      <c r="BH28" s="81">
        <f t="shared" si="27"/>
        <v>302.74559999999997</v>
      </c>
      <c r="BI28" s="81">
        <f t="shared" si="27"/>
        <v>302.74559999999997</v>
      </c>
      <c r="BJ28" s="81">
        <f t="shared" si="27"/>
        <v>302.74559999999997</v>
      </c>
      <c r="BK28" s="66"/>
      <c r="BL28" s="66"/>
      <c r="BM28" s="66"/>
      <c r="BN28" s="66"/>
      <c r="BO28" s="66"/>
      <c r="BP28" s="66"/>
    </row>
    <row r="29" spans="2:68" s="7" customFormat="1" x14ac:dyDescent="0.25">
      <c r="B29" s="172" t="s">
        <v>307</v>
      </c>
      <c r="C29" s="135">
        <v>3</v>
      </c>
      <c r="D29" s="61" t="s">
        <v>65</v>
      </c>
      <c r="E29" s="136" t="s">
        <v>251</v>
      </c>
      <c r="F29" s="119">
        <v>3</v>
      </c>
      <c r="G29" s="26"/>
      <c r="H29" s="26"/>
      <c r="I29" s="84"/>
      <c r="J29" s="26"/>
      <c r="K29" s="78"/>
      <c r="L29" s="78"/>
      <c r="M29" s="78">
        <v>60</v>
      </c>
      <c r="N29" s="78">
        <v>50</v>
      </c>
      <c r="O29" s="78"/>
      <c r="P29" s="78"/>
      <c r="Q29" s="79">
        <v>0</v>
      </c>
      <c r="R29" s="79">
        <v>0</v>
      </c>
      <c r="S29" s="101"/>
      <c r="T29" s="101"/>
      <c r="U29" s="169" t="s">
        <v>238</v>
      </c>
      <c r="V29" s="72"/>
      <c r="W29" s="72"/>
      <c r="X29" s="72">
        <v>66400.399999999994</v>
      </c>
      <c r="Y29" s="72">
        <v>66400.399999999994</v>
      </c>
      <c r="Z29" s="72">
        <v>66400.399999999994</v>
      </c>
      <c r="AA29" s="72">
        <v>66400.399999999994</v>
      </c>
      <c r="AB29" s="72">
        <v>66400.399999999994</v>
      </c>
      <c r="AC29" s="72">
        <v>66400.399999999994</v>
      </c>
      <c r="AD29" s="72">
        <v>751462.7</v>
      </c>
      <c r="AE29" s="72">
        <v>751462.7</v>
      </c>
      <c r="AF29" s="72">
        <v>751462.7</v>
      </c>
      <c r="AG29" s="72">
        <v>751462.7</v>
      </c>
      <c r="AH29" s="72">
        <v>751462.7</v>
      </c>
      <c r="AI29" s="72">
        <v>751462.7</v>
      </c>
      <c r="AJ29" s="27">
        <v>3</v>
      </c>
      <c r="AK29" s="27">
        <v>5</v>
      </c>
      <c r="AL29" s="27">
        <v>5</v>
      </c>
      <c r="AM29" s="27">
        <v>5</v>
      </c>
      <c r="AN29" s="27">
        <v>5</v>
      </c>
      <c r="AO29" s="50">
        <f t="shared" ref="AO29:AO35" si="28">SUM(AJ29:AN29)</f>
        <v>23</v>
      </c>
      <c r="AP29" s="96">
        <f t="shared" ref="AP29:AP35" si="29">+AO29/25</f>
        <v>0.92</v>
      </c>
      <c r="AQ29" s="47"/>
      <c r="AR29" s="47"/>
      <c r="AS29" s="47"/>
      <c r="AT29" s="169" t="s">
        <v>305</v>
      </c>
      <c r="AU29" s="87"/>
      <c r="AV29" s="87"/>
      <c r="AW29" s="87">
        <f t="shared" si="24"/>
        <v>66400.399999999994</v>
      </c>
      <c r="AX29" s="87">
        <f t="shared" si="25"/>
        <v>751462.7</v>
      </c>
      <c r="AY29" s="87">
        <f>+X29</f>
        <v>66400.399999999994</v>
      </c>
      <c r="AZ29" s="87">
        <f t="shared" ref="AZ29:BJ29" si="30">+Y29</f>
        <v>66400.399999999994</v>
      </c>
      <c r="BA29" s="87">
        <f t="shared" si="30"/>
        <v>66400.399999999994</v>
      </c>
      <c r="BB29" s="87">
        <f t="shared" si="30"/>
        <v>66400.399999999994</v>
      </c>
      <c r="BC29" s="87">
        <f t="shared" si="30"/>
        <v>66400.399999999994</v>
      </c>
      <c r="BD29" s="87">
        <f t="shared" si="30"/>
        <v>66400.399999999994</v>
      </c>
      <c r="BE29" s="87">
        <f t="shared" si="30"/>
        <v>751462.7</v>
      </c>
      <c r="BF29" s="87">
        <f t="shared" si="30"/>
        <v>751462.7</v>
      </c>
      <c r="BG29" s="87">
        <f t="shared" si="30"/>
        <v>751462.7</v>
      </c>
      <c r="BH29" s="87">
        <f t="shared" si="30"/>
        <v>751462.7</v>
      </c>
      <c r="BI29" s="87">
        <f t="shared" si="30"/>
        <v>751462.7</v>
      </c>
      <c r="BJ29" s="87">
        <f t="shared" si="30"/>
        <v>751462.7</v>
      </c>
      <c r="BK29" s="67"/>
      <c r="BL29" s="67"/>
      <c r="BM29" s="67"/>
      <c r="BN29" s="67"/>
      <c r="BO29" s="67"/>
      <c r="BP29" s="67"/>
    </row>
    <row r="30" spans="2:68" x14ac:dyDescent="0.25">
      <c r="B30" s="61" t="s">
        <v>88</v>
      </c>
      <c r="C30" s="75">
        <v>4</v>
      </c>
      <c r="D30" s="61" t="s">
        <v>90</v>
      </c>
      <c r="E30" s="123" t="s">
        <v>251</v>
      </c>
      <c r="F30" s="120">
        <v>3</v>
      </c>
      <c r="G30" s="26"/>
      <c r="H30" s="26"/>
      <c r="I30" s="84"/>
      <c r="J30" s="26"/>
      <c r="K30" s="78"/>
      <c r="L30" s="78"/>
      <c r="M30" s="78"/>
      <c r="N30" s="78"/>
      <c r="O30" s="78"/>
      <c r="P30" s="78"/>
      <c r="Q30" s="79">
        <v>0</v>
      </c>
      <c r="R30" s="79">
        <v>0</v>
      </c>
      <c r="S30" s="70"/>
      <c r="T30" s="70"/>
      <c r="U30" s="3"/>
      <c r="V30" s="70"/>
      <c r="W30" s="70"/>
      <c r="X30" s="70"/>
      <c r="Y30" s="70"/>
      <c r="Z30" s="70"/>
      <c r="AA30" s="70"/>
      <c r="AB30" s="70"/>
      <c r="AC30" s="70"/>
      <c r="AD30" s="70"/>
      <c r="AE30" s="70"/>
      <c r="AF30" s="70"/>
      <c r="AG30" s="70"/>
      <c r="AH30" s="70"/>
      <c r="AI30" s="70"/>
      <c r="AJ30" s="11"/>
      <c r="AK30" s="11"/>
      <c r="AL30" s="11"/>
      <c r="AM30" s="11"/>
      <c r="AN30" s="11"/>
      <c r="AO30" s="166">
        <f t="shared" si="28"/>
        <v>0</v>
      </c>
      <c r="AP30" s="51">
        <f t="shared" si="29"/>
        <v>0</v>
      </c>
      <c r="AQ30" s="47"/>
      <c r="AR30" s="47"/>
      <c r="AS30" s="47"/>
      <c r="AT30" s="3"/>
      <c r="AU30" s="69"/>
      <c r="AV30" s="69"/>
      <c r="AW30" s="69"/>
      <c r="AX30" s="69"/>
      <c r="AY30" s="69"/>
      <c r="AZ30" s="69"/>
      <c r="BA30" s="69"/>
      <c r="BB30" s="69"/>
      <c r="BC30" s="69"/>
      <c r="BD30" s="69"/>
      <c r="BE30" s="69"/>
      <c r="BF30" s="69"/>
      <c r="BG30" s="69"/>
      <c r="BH30" s="69"/>
      <c r="BI30" s="69"/>
      <c r="BJ30" s="69"/>
      <c r="BK30" s="65"/>
      <c r="BL30" s="65"/>
      <c r="BM30" s="65"/>
      <c r="BN30" s="65"/>
      <c r="BO30" s="65"/>
      <c r="BP30" s="65"/>
    </row>
    <row r="31" spans="2:68" s="7" customFormat="1" x14ac:dyDescent="0.25">
      <c r="B31" s="176" t="s">
        <v>92</v>
      </c>
      <c r="C31" s="86">
        <v>6</v>
      </c>
      <c r="D31" s="62" t="s">
        <v>65</v>
      </c>
      <c r="E31" s="123" t="s">
        <v>251</v>
      </c>
      <c r="F31" s="120">
        <v>3</v>
      </c>
      <c r="G31" s="5"/>
      <c r="H31" s="5"/>
      <c r="I31" s="83"/>
      <c r="J31" s="5"/>
      <c r="K31" s="76"/>
      <c r="L31" s="76"/>
      <c r="M31" s="76"/>
      <c r="N31" s="76"/>
      <c r="O31" s="76"/>
      <c r="P31" s="76"/>
      <c r="Q31" s="77">
        <v>8003.4552144000008</v>
      </c>
      <c r="R31" s="77">
        <v>873252.02304</v>
      </c>
      <c r="S31" s="70"/>
      <c r="T31" s="70"/>
      <c r="U31" s="171" t="s">
        <v>237</v>
      </c>
      <c r="V31" s="71"/>
      <c r="W31" s="71"/>
      <c r="X31" s="71"/>
      <c r="Y31" s="71"/>
      <c r="Z31" s="71"/>
      <c r="AA31" s="71"/>
      <c r="AB31" s="71"/>
      <c r="AC31" s="71"/>
      <c r="AD31" s="71"/>
      <c r="AE31" s="71"/>
      <c r="AF31" s="71"/>
      <c r="AG31" s="71"/>
      <c r="AH31" s="71"/>
      <c r="AI31" s="71"/>
      <c r="AJ31" s="9"/>
      <c r="AK31" s="9"/>
      <c r="AL31" s="9"/>
      <c r="AM31" s="9"/>
      <c r="AN31" s="9"/>
      <c r="AO31" s="166">
        <f t="shared" si="28"/>
        <v>0</v>
      </c>
      <c r="AP31" s="51">
        <f t="shared" si="29"/>
        <v>0</v>
      </c>
      <c r="AQ31" s="47"/>
      <c r="AR31" s="47"/>
      <c r="AS31" s="47"/>
      <c r="AT31" s="197" t="s">
        <v>342</v>
      </c>
      <c r="AU31" s="87"/>
      <c r="AV31" s="87"/>
      <c r="AW31" s="88">
        <f t="shared" ref="AW31:AW35" si="31">+BD31</f>
        <v>8003.4552144000008</v>
      </c>
      <c r="AX31" s="88">
        <f t="shared" ref="AX31:AX35" si="32">+BJ31</f>
        <v>873252.02304</v>
      </c>
      <c r="AY31" s="81">
        <f>+Q31</f>
        <v>8003.4552144000008</v>
      </c>
      <c r="AZ31" s="81">
        <f>+AY31</f>
        <v>8003.4552144000008</v>
      </c>
      <c r="BA31" s="81">
        <f t="shared" ref="BA31:BD31" si="33">+AZ31</f>
        <v>8003.4552144000008</v>
      </c>
      <c r="BB31" s="81">
        <f t="shared" si="33"/>
        <v>8003.4552144000008</v>
      </c>
      <c r="BC31" s="81">
        <f t="shared" si="33"/>
        <v>8003.4552144000008</v>
      </c>
      <c r="BD31" s="81">
        <f t="shared" si="33"/>
        <v>8003.4552144000008</v>
      </c>
      <c r="BE31" s="81">
        <f>+R31</f>
        <v>873252.02304</v>
      </c>
      <c r="BF31" s="81">
        <f>+BE31</f>
        <v>873252.02304</v>
      </c>
      <c r="BG31" s="81">
        <f t="shared" ref="BG31:BJ31" si="34">+BF31</f>
        <v>873252.02304</v>
      </c>
      <c r="BH31" s="81">
        <f t="shared" si="34"/>
        <v>873252.02304</v>
      </c>
      <c r="BI31" s="81">
        <f t="shared" si="34"/>
        <v>873252.02304</v>
      </c>
      <c r="BJ31" s="81">
        <f t="shared" si="34"/>
        <v>873252.02304</v>
      </c>
      <c r="BK31" s="66"/>
      <c r="BL31" s="66"/>
      <c r="BM31" s="66"/>
      <c r="BN31" s="66"/>
      <c r="BO31" s="66"/>
      <c r="BP31" s="66"/>
    </row>
    <row r="32" spans="2:68" s="7" customFormat="1" ht="38.25" x14ac:dyDescent="0.25">
      <c r="B32" s="137" t="s">
        <v>86</v>
      </c>
      <c r="C32" s="75">
        <v>9</v>
      </c>
      <c r="D32" s="129" t="s">
        <v>277</v>
      </c>
      <c r="E32" s="123" t="s">
        <v>251</v>
      </c>
      <c r="F32" s="120">
        <v>3</v>
      </c>
      <c r="G32" s="5"/>
      <c r="H32" s="5"/>
      <c r="I32" s="83"/>
      <c r="J32" s="5"/>
      <c r="K32" s="76"/>
      <c r="L32" s="76"/>
      <c r="M32" s="76"/>
      <c r="N32" s="76"/>
      <c r="O32" s="76"/>
      <c r="P32" s="76"/>
      <c r="Q32" s="77">
        <v>48190.978382399997</v>
      </c>
      <c r="R32" s="77">
        <v>52273.256817599999</v>
      </c>
      <c r="S32" s="79"/>
      <c r="T32" s="79"/>
      <c r="U32" s="132" t="s">
        <v>237</v>
      </c>
      <c r="V32" s="72"/>
      <c r="W32" s="72"/>
      <c r="X32" s="72"/>
      <c r="Y32" s="72"/>
      <c r="Z32" s="72"/>
      <c r="AA32" s="72"/>
      <c r="AB32" s="72"/>
      <c r="AC32" s="72"/>
      <c r="AD32" s="72"/>
      <c r="AE32" s="72"/>
      <c r="AF32" s="72"/>
      <c r="AG32" s="72"/>
      <c r="AH32" s="72"/>
      <c r="AI32" s="72"/>
      <c r="AJ32" s="27"/>
      <c r="AK32" s="27"/>
      <c r="AL32" s="27"/>
      <c r="AM32" s="27"/>
      <c r="AN32" s="27"/>
      <c r="AO32" s="166">
        <f t="shared" si="28"/>
        <v>0</v>
      </c>
      <c r="AP32" s="51">
        <f t="shared" si="29"/>
        <v>0</v>
      </c>
      <c r="AQ32" s="47"/>
      <c r="AR32" s="47"/>
      <c r="AS32" s="47"/>
      <c r="AT32" s="132" t="s">
        <v>290</v>
      </c>
      <c r="AU32" s="87"/>
      <c r="AV32" s="87"/>
      <c r="AW32" s="87">
        <f t="shared" si="31"/>
        <v>5016.7377116663374</v>
      </c>
      <c r="AX32" s="87">
        <f t="shared" si="32"/>
        <v>25977.454924521178</v>
      </c>
      <c r="AY32" s="87">
        <f>+[1]Autodecl!$KF$33</f>
        <v>52694.100695040644</v>
      </c>
      <c r="AZ32" s="87">
        <f>+AY32*(1+[1]Autodecl!$JZ$29)</f>
        <v>53484.51220546625</v>
      </c>
      <c r="BA32" s="87">
        <f>+AZ32*(1+[1]Autodecl!$JZ$29)</f>
        <v>54286.779888548241</v>
      </c>
      <c r="BB32" s="87">
        <f>+BA32*(1+[1]Autodecl!$JZ$29)</f>
        <v>55101.081586876462</v>
      </c>
      <c r="BC32" s="87">
        <f>+BB32*(1+[1]Autodecl!$JZ$29)</f>
        <v>55927.597810679603</v>
      </c>
      <c r="BD32" s="87">
        <f>+[1]Autodecl!$MR$33</f>
        <v>5016.7377116663374</v>
      </c>
      <c r="BE32" s="87">
        <f>+[1]Autodecl!$KF$34</f>
        <v>57157.840551548383</v>
      </c>
      <c r="BF32" s="87">
        <f>+BE32*1.015</f>
        <v>58015.208159821603</v>
      </c>
      <c r="BG32" s="87">
        <f t="shared" ref="BG32:BI32" si="35">+BF32*1.015</f>
        <v>58885.436282218921</v>
      </c>
      <c r="BH32" s="87">
        <f t="shared" si="35"/>
        <v>59768.717826452201</v>
      </c>
      <c r="BI32" s="87">
        <f t="shared" si="35"/>
        <v>60665.248593848977</v>
      </c>
      <c r="BJ32" s="87">
        <f>+[1]Autodecl!$KG$34</f>
        <v>25977.454924521178</v>
      </c>
      <c r="BK32" s="67">
        <v>1</v>
      </c>
      <c r="BL32" s="67">
        <v>1</v>
      </c>
      <c r="BM32" s="67">
        <v>1</v>
      </c>
      <c r="BN32" s="67">
        <v>1</v>
      </c>
      <c r="BO32" s="67">
        <v>1</v>
      </c>
      <c r="BP32" s="67">
        <v>1</v>
      </c>
    </row>
    <row r="33" spans="2:68" s="7" customFormat="1" ht="38.25" x14ac:dyDescent="0.25">
      <c r="B33" s="154" t="s">
        <v>87</v>
      </c>
      <c r="C33" s="86">
        <v>10</v>
      </c>
      <c r="D33" s="62" t="s">
        <v>89</v>
      </c>
      <c r="E33" s="123" t="s">
        <v>251</v>
      </c>
      <c r="F33" s="120">
        <v>3</v>
      </c>
      <c r="G33" s="5"/>
      <c r="H33" s="5"/>
      <c r="I33" s="83"/>
      <c r="J33" s="5"/>
      <c r="K33" s="76"/>
      <c r="L33" s="76"/>
      <c r="M33" s="76"/>
      <c r="N33" s="76"/>
      <c r="O33" s="76"/>
      <c r="P33" s="76"/>
      <c r="Q33" s="77">
        <v>9504.6</v>
      </c>
      <c r="R33" s="77">
        <v>11315</v>
      </c>
      <c r="S33" s="70"/>
      <c r="T33" s="70"/>
      <c r="U33" s="133" t="s">
        <v>237</v>
      </c>
      <c r="V33" s="71"/>
      <c r="W33" s="71"/>
      <c r="X33" s="71"/>
      <c r="Y33" s="71"/>
      <c r="Z33" s="71"/>
      <c r="AA33" s="71"/>
      <c r="AB33" s="71"/>
      <c r="AC33" s="71"/>
      <c r="AD33" s="71"/>
      <c r="AE33" s="71"/>
      <c r="AF33" s="71"/>
      <c r="AG33" s="71"/>
      <c r="AH33" s="71"/>
      <c r="AI33" s="71"/>
      <c r="AJ33" s="9"/>
      <c r="AK33" s="9"/>
      <c r="AL33" s="9"/>
      <c r="AM33" s="9"/>
      <c r="AN33" s="9"/>
      <c r="AO33" s="166">
        <f t="shared" si="28"/>
        <v>0</v>
      </c>
      <c r="AP33" s="51">
        <f t="shared" si="29"/>
        <v>0</v>
      </c>
      <c r="AQ33" s="47"/>
      <c r="AR33" s="47"/>
      <c r="AS33" s="47"/>
      <c r="AT33" s="151" t="s">
        <v>303</v>
      </c>
      <c r="AU33" s="87"/>
      <c r="AV33" s="87"/>
      <c r="AW33" s="87">
        <f t="shared" si="31"/>
        <v>1951.7356153877395</v>
      </c>
      <c r="AX33" s="87">
        <f t="shared" si="32"/>
        <v>2323.4947802234992</v>
      </c>
      <c r="AY33" s="87">
        <f>+[1]Cargas_municipios!$V$68</f>
        <v>9565.92</v>
      </c>
      <c r="AZ33" s="87">
        <f>+AY33*1.005</f>
        <v>9613.7495999999992</v>
      </c>
      <c r="BA33" s="87">
        <f t="shared" ref="BA33:BI33" si="36">+AZ33*1.005</f>
        <v>9661.8183479999989</v>
      </c>
      <c r="BB33" s="87">
        <f t="shared" si="36"/>
        <v>9710.1274397399975</v>
      </c>
      <c r="BC33" s="87">
        <f t="shared" si="36"/>
        <v>9758.6780769386969</v>
      </c>
      <c r="BD33" s="87">
        <f>+BC33*0.2</f>
        <v>1951.7356153877395</v>
      </c>
      <c r="BE33" s="87">
        <f>+[1]Cargas_municipios!$X$68</f>
        <v>11388</v>
      </c>
      <c r="BF33" s="87">
        <f t="shared" si="36"/>
        <v>11444.939999999999</v>
      </c>
      <c r="BG33" s="87">
        <f t="shared" si="36"/>
        <v>11502.164699999998</v>
      </c>
      <c r="BH33" s="87">
        <f t="shared" si="36"/>
        <v>11559.675523499996</v>
      </c>
      <c r="BI33" s="87">
        <f t="shared" si="36"/>
        <v>11617.473901117495</v>
      </c>
      <c r="BJ33" s="87">
        <f>+BI33*0.2</f>
        <v>2323.4947802234992</v>
      </c>
      <c r="BK33" s="66">
        <v>5</v>
      </c>
      <c r="BL33" s="66">
        <v>5</v>
      </c>
      <c r="BM33" s="66">
        <v>5</v>
      </c>
      <c r="BN33" s="66">
        <v>5</v>
      </c>
      <c r="BO33" s="66">
        <v>5</v>
      </c>
      <c r="BP33" s="66">
        <v>5</v>
      </c>
    </row>
    <row r="34" spans="2:68" s="7" customFormat="1" x14ac:dyDescent="0.25">
      <c r="B34" s="175" t="s">
        <v>278</v>
      </c>
      <c r="C34" s="75">
        <v>11</v>
      </c>
      <c r="D34" s="64" t="s">
        <v>65</v>
      </c>
      <c r="E34" s="123" t="s">
        <v>251</v>
      </c>
      <c r="F34" s="120">
        <v>3</v>
      </c>
      <c r="G34" s="53"/>
      <c r="H34" s="53"/>
      <c r="I34" s="85"/>
      <c r="J34" s="53"/>
      <c r="K34" s="80"/>
      <c r="L34" s="80"/>
      <c r="M34" s="80"/>
      <c r="N34" s="80"/>
      <c r="O34" s="80"/>
      <c r="P34" s="80"/>
      <c r="Q34" s="81">
        <v>90.823679999999996</v>
      </c>
      <c r="R34" s="81">
        <v>56.764800000000008</v>
      </c>
      <c r="S34" s="82"/>
      <c r="T34" s="82"/>
      <c r="U34" s="174" t="s">
        <v>237</v>
      </c>
      <c r="V34" s="73"/>
      <c r="W34" s="73"/>
      <c r="X34" s="73"/>
      <c r="Y34" s="73"/>
      <c r="Z34" s="73"/>
      <c r="AA34" s="73"/>
      <c r="AB34" s="73"/>
      <c r="AC34" s="73"/>
      <c r="AD34" s="73"/>
      <c r="AE34" s="73"/>
      <c r="AF34" s="73"/>
      <c r="AG34" s="73"/>
      <c r="AH34" s="73"/>
      <c r="AI34" s="73"/>
      <c r="AJ34" s="55"/>
      <c r="AK34" s="55"/>
      <c r="AL34" s="55"/>
      <c r="AM34" s="55"/>
      <c r="AN34" s="55"/>
      <c r="AO34" s="56">
        <f t="shared" si="28"/>
        <v>0</v>
      </c>
      <c r="AP34" s="57">
        <f t="shared" si="29"/>
        <v>0</v>
      </c>
      <c r="AQ34" s="47"/>
      <c r="AR34" s="47"/>
      <c r="AS34" s="47"/>
      <c r="AT34" s="197" t="s">
        <v>342</v>
      </c>
      <c r="AU34" s="87"/>
      <c r="AV34" s="87"/>
      <c r="AW34" s="88">
        <f t="shared" si="31"/>
        <v>90.823679999999996</v>
      </c>
      <c r="AX34" s="88">
        <f t="shared" si="32"/>
        <v>56.764800000000008</v>
      </c>
      <c r="AY34" s="81">
        <f>+Q34</f>
        <v>90.823679999999996</v>
      </c>
      <c r="AZ34" s="81">
        <f>+AY34</f>
        <v>90.823679999999996</v>
      </c>
      <c r="BA34" s="81">
        <f t="shared" ref="BA34:BD35" si="37">+AZ34</f>
        <v>90.823679999999996</v>
      </c>
      <c r="BB34" s="81">
        <f t="shared" si="37"/>
        <v>90.823679999999996</v>
      </c>
      <c r="BC34" s="81">
        <f t="shared" si="37"/>
        <v>90.823679999999996</v>
      </c>
      <c r="BD34" s="81">
        <f t="shared" si="37"/>
        <v>90.823679999999996</v>
      </c>
      <c r="BE34" s="81">
        <f>+R34</f>
        <v>56.764800000000008</v>
      </c>
      <c r="BF34" s="81">
        <f>+BE34</f>
        <v>56.764800000000008</v>
      </c>
      <c r="BG34" s="81">
        <f t="shared" ref="BG34:BJ35" si="38">+BF34</f>
        <v>56.764800000000008</v>
      </c>
      <c r="BH34" s="81">
        <f t="shared" si="38"/>
        <v>56.764800000000008</v>
      </c>
      <c r="BI34" s="81">
        <f t="shared" si="38"/>
        <v>56.764800000000008</v>
      </c>
      <c r="BJ34" s="81">
        <f t="shared" si="38"/>
        <v>56.764800000000008</v>
      </c>
      <c r="BK34" s="68"/>
      <c r="BL34" s="68"/>
      <c r="BM34" s="68"/>
      <c r="BN34" s="68"/>
      <c r="BO34" s="68"/>
      <c r="BP34" s="68"/>
    </row>
    <row r="35" spans="2:68" s="7" customFormat="1" x14ac:dyDescent="0.25">
      <c r="B35" s="176" t="s">
        <v>91</v>
      </c>
      <c r="C35" s="75">
        <v>13</v>
      </c>
      <c r="D35" s="61" t="s">
        <v>65</v>
      </c>
      <c r="E35" s="123" t="s">
        <v>251</v>
      </c>
      <c r="F35" s="120">
        <v>3</v>
      </c>
      <c r="G35" s="26"/>
      <c r="H35" s="26"/>
      <c r="I35" s="84"/>
      <c r="J35" s="26"/>
      <c r="K35" s="78"/>
      <c r="L35" s="78"/>
      <c r="M35" s="78"/>
      <c r="N35" s="78"/>
      <c r="O35" s="78"/>
      <c r="P35" s="78"/>
      <c r="Q35" s="79">
        <v>56291.760000000009</v>
      </c>
      <c r="R35" s="79">
        <v>40208.400000000009</v>
      </c>
      <c r="S35" s="70"/>
      <c r="T35" s="70"/>
      <c r="U35" s="174" t="s">
        <v>237</v>
      </c>
      <c r="V35" s="71"/>
      <c r="W35" s="71"/>
      <c r="X35" s="71"/>
      <c r="Y35" s="71"/>
      <c r="Z35" s="71"/>
      <c r="AA35" s="71"/>
      <c r="AB35" s="71"/>
      <c r="AC35" s="71"/>
      <c r="AD35" s="71"/>
      <c r="AE35" s="71"/>
      <c r="AF35" s="71"/>
      <c r="AG35" s="71"/>
      <c r="AH35" s="71"/>
      <c r="AI35" s="71"/>
      <c r="AJ35" s="9"/>
      <c r="AK35" s="9"/>
      <c r="AL35" s="9"/>
      <c r="AM35" s="9"/>
      <c r="AN35" s="9"/>
      <c r="AO35" s="166">
        <f t="shared" si="28"/>
        <v>0</v>
      </c>
      <c r="AP35" s="51">
        <f t="shared" si="29"/>
        <v>0</v>
      </c>
      <c r="AQ35" s="47"/>
      <c r="AR35" s="47"/>
      <c r="AS35" s="47"/>
      <c r="AT35" s="197" t="s">
        <v>342</v>
      </c>
      <c r="AU35" s="87"/>
      <c r="AV35" s="87"/>
      <c r="AW35" s="88">
        <f t="shared" si="31"/>
        <v>56291.760000000009</v>
      </c>
      <c r="AX35" s="88">
        <f t="shared" si="32"/>
        <v>40208.400000000009</v>
      </c>
      <c r="AY35" s="81">
        <f>+Q35</f>
        <v>56291.760000000009</v>
      </c>
      <c r="AZ35" s="81">
        <f>+AY35</f>
        <v>56291.760000000009</v>
      </c>
      <c r="BA35" s="81">
        <f t="shared" si="37"/>
        <v>56291.760000000009</v>
      </c>
      <c r="BB35" s="81">
        <f t="shared" si="37"/>
        <v>56291.760000000009</v>
      </c>
      <c r="BC35" s="81">
        <f t="shared" si="37"/>
        <v>56291.760000000009</v>
      </c>
      <c r="BD35" s="81">
        <f t="shared" si="37"/>
        <v>56291.760000000009</v>
      </c>
      <c r="BE35" s="81">
        <f>+R35</f>
        <v>40208.400000000009</v>
      </c>
      <c r="BF35" s="81">
        <f>+BE35</f>
        <v>40208.400000000009</v>
      </c>
      <c r="BG35" s="81">
        <f t="shared" si="38"/>
        <v>40208.400000000009</v>
      </c>
      <c r="BH35" s="81">
        <f t="shared" si="38"/>
        <v>40208.400000000009</v>
      </c>
      <c r="BI35" s="81">
        <f t="shared" si="38"/>
        <v>40208.400000000009</v>
      </c>
      <c r="BJ35" s="81">
        <f t="shared" si="38"/>
        <v>40208.400000000009</v>
      </c>
      <c r="BK35" s="66"/>
      <c r="BL35" s="66"/>
      <c r="BM35" s="66"/>
      <c r="BN35" s="66"/>
      <c r="BO35" s="66"/>
      <c r="BP35" s="66"/>
    </row>
    <row r="36" spans="2:68" ht="15" customHeight="1" x14ac:dyDescent="0.25">
      <c r="B36" s="59" t="s">
        <v>43</v>
      </c>
      <c r="C36" s="3"/>
      <c r="D36" s="3"/>
      <c r="E36" s="3"/>
      <c r="F36" s="3"/>
      <c r="G36" s="3"/>
      <c r="H36" s="3"/>
      <c r="I36" s="3"/>
      <c r="J36" s="3"/>
      <c r="K36" s="69"/>
      <c r="L36" s="69"/>
      <c r="M36" s="69"/>
      <c r="N36" s="69"/>
      <c r="O36" s="69"/>
      <c r="P36" s="69"/>
      <c r="Q36" s="77">
        <f>SUM(Q28:Q35)</f>
        <v>123006.88351680001</v>
      </c>
      <c r="R36" s="77">
        <f>SUM(R28:R35)</f>
        <v>977408.19025760004</v>
      </c>
      <c r="S36" s="77">
        <f>SUM(S28:S35)</f>
        <v>0</v>
      </c>
      <c r="T36" s="77">
        <f>SUM(T28:T35)</f>
        <v>0</v>
      </c>
      <c r="U36" s="3"/>
      <c r="V36" s="69"/>
      <c r="W36" s="69"/>
      <c r="X36" s="69"/>
      <c r="Y36" s="69"/>
      <c r="Z36" s="69"/>
      <c r="AA36" s="69"/>
      <c r="AB36" s="69"/>
      <c r="AC36" s="69"/>
      <c r="AD36" s="69"/>
      <c r="AE36" s="69"/>
      <c r="AF36" s="79"/>
      <c r="AG36" s="69"/>
      <c r="AH36" s="69"/>
      <c r="AI36" s="69"/>
      <c r="AJ36" s="3"/>
      <c r="AK36" s="3"/>
      <c r="AL36" s="3"/>
      <c r="AM36" s="3"/>
      <c r="AN36" s="3"/>
      <c r="AO36" s="3"/>
      <c r="AP36" s="3"/>
      <c r="AQ36" s="6"/>
      <c r="AR36" s="6"/>
      <c r="AS36" s="6"/>
      <c r="AT36" s="3"/>
      <c r="AU36" s="77">
        <f t="shared" ref="AU36:BJ36" si="39">SUM(AU28:AU35)</f>
        <v>0</v>
      </c>
      <c r="AV36" s="77">
        <f t="shared" si="39"/>
        <v>0</v>
      </c>
      <c r="AW36" s="77">
        <f t="shared" si="39"/>
        <v>138680.17846145408</v>
      </c>
      <c r="AX36" s="77">
        <f t="shared" si="39"/>
        <v>1693583.5831447449</v>
      </c>
      <c r="AY36" s="77">
        <f t="shared" si="39"/>
        <v>193971.72582944066</v>
      </c>
      <c r="AZ36" s="77">
        <f t="shared" si="39"/>
        <v>194809.96693986625</v>
      </c>
      <c r="BA36" s="77">
        <f t="shared" si="39"/>
        <v>195660.30337094824</v>
      </c>
      <c r="BB36" s="77">
        <f t="shared" si="39"/>
        <v>196522.91416101647</v>
      </c>
      <c r="BC36" s="77">
        <f t="shared" si="39"/>
        <v>197397.9810220183</v>
      </c>
      <c r="BD36" s="77">
        <f t="shared" si="39"/>
        <v>138680.17846145408</v>
      </c>
      <c r="BE36" s="77">
        <f t="shared" si="39"/>
        <v>1733828.4739915484</v>
      </c>
      <c r="BF36" s="77">
        <f t="shared" si="39"/>
        <v>1734742.7815998215</v>
      </c>
      <c r="BG36" s="77">
        <f t="shared" si="39"/>
        <v>1735670.234422219</v>
      </c>
      <c r="BH36" s="77">
        <f t="shared" si="39"/>
        <v>1736611.0267899521</v>
      </c>
      <c r="BI36" s="77">
        <f t="shared" si="39"/>
        <v>1737565.3559349664</v>
      </c>
      <c r="BJ36" s="77">
        <f t="shared" si="39"/>
        <v>1693583.5831447449</v>
      </c>
      <c r="BK36" s="3"/>
      <c r="BL36" s="3"/>
      <c r="BM36" s="3"/>
      <c r="BN36" s="3"/>
      <c r="BO36" s="3"/>
      <c r="BP36" s="3"/>
    </row>
    <row r="37" spans="2:68" s="7" customFormat="1" x14ac:dyDescent="0.2">
      <c r="B37" s="47"/>
      <c r="C37" s="184"/>
      <c r="D37" s="47"/>
      <c r="E37" s="47"/>
      <c r="F37" s="47"/>
      <c r="G37" s="184"/>
      <c r="H37" s="184"/>
      <c r="I37" s="184"/>
      <c r="J37" s="184"/>
      <c r="K37" s="184"/>
      <c r="L37" s="184"/>
      <c r="M37" s="47"/>
      <c r="N37" s="47"/>
      <c r="O37" s="47"/>
      <c r="P37" s="47"/>
      <c r="Q37" s="47"/>
      <c r="R37" s="47"/>
      <c r="S37" s="47"/>
      <c r="T37" s="47"/>
      <c r="U37" s="185"/>
      <c r="V37" s="168"/>
      <c r="W37" s="168"/>
      <c r="X37" s="168"/>
      <c r="Y37" s="168"/>
      <c r="Z37" s="168"/>
      <c r="AA37" s="168"/>
      <c r="AB37" s="168"/>
      <c r="AC37" s="168"/>
      <c r="AD37" s="168"/>
      <c r="AE37" s="168"/>
      <c r="AF37" s="168"/>
      <c r="AG37" s="168"/>
      <c r="AH37" s="168"/>
      <c r="AI37" s="168"/>
      <c r="AJ37" s="50"/>
      <c r="AK37" s="50"/>
      <c r="AL37" s="50"/>
      <c r="AM37" s="50"/>
      <c r="AN37" s="50"/>
      <c r="AO37" s="47"/>
      <c r="AP37" s="47"/>
      <c r="AQ37" s="47"/>
      <c r="AR37" s="47"/>
      <c r="AS37" s="47"/>
      <c r="AT37" s="186"/>
      <c r="AU37" s="168"/>
      <c r="AV37" s="168"/>
      <c r="AW37" s="187"/>
      <c r="AX37" s="168"/>
      <c r="AY37" s="168"/>
      <c r="AZ37" s="168"/>
      <c r="BA37" s="168"/>
      <c r="BB37" s="168"/>
      <c r="BC37" s="168"/>
      <c r="BD37" s="168"/>
      <c r="BE37" s="168"/>
      <c r="BF37" s="168"/>
      <c r="BG37" s="168"/>
      <c r="BH37" s="168"/>
      <c r="BI37" s="168"/>
      <c r="BJ37" s="168"/>
      <c r="BK37" s="168"/>
      <c r="BL37" s="168"/>
      <c r="BM37" s="168"/>
      <c r="BN37" s="168"/>
      <c r="BO37" s="168"/>
      <c r="BP37" s="168"/>
    </row>
    <row r="38" spans="2:68" ht="20.100000000000001" customHeight="1" x14ac:dyDescent="0.25">
      <c r="B38" s="221" t="s">
        <v>93</v>
      </c>
      <c r="C38" s="221"/>
      <c r="D38" s="221"/>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1"/>
    </row>
    <row r="39" spans="2:68" x14ac:dyDescent="0.25">
      <c r="B39" s="176" t="s">
        <v>143</v>
      </c>
      <c r="C39" s="86">
        <v>1</v>
      </c>
      <c r="D39" s="61" t="s">
        <v>142</v>
      </c>
      <c r="E39" s="123" t="s">
        <v>252</v>
      </c>
      <c r="F39" s="120">
        <v>4</v>
      </c>
      <c r="G39" s="26"/>
      <c r="H39" s="26"/>
      <c r="I39" s="84"/>
      <c r="J39" s="26"/>
      <c r="K39" s="78"/>
      <c r="L39" s="78"/>
      <c r="M39" s="78"/>
      <c r="N39" s="78"/>
      <c r="O39" s="78"/>
      <c r="P39" s="78"/>
      <c r="Q39" s="79">
        <v>656.32723199999998</v>
      </c>
      <c r="R39" s="79">
        <v>745.82639999999992</v>
      </c>
      <c r="S39" s="77"/>
      <c r="T39" s="77"/>
      <c r="U39" s="171" t="s">
        <v>237</v>
      </c>
      <c r="V39" s="69"/>
      <c r="W39" s="69"/>
      <c r="X39" s="69"/>
      <c r="Y39" s="69"/>
      <c r="Z39" s="69"/>
      <c r="AA39" s="69"/>
      <c r="AB39" s="69"/>
      <c r="AC39" s="69"/>
      <c r="AD39" s="69"/>
      <c r="AE39" s="69"/>
      <c r="AF39" s="69"/>
      <c r="AG39" s="69"/>
      <c r="AH39" s="69"/>
      <c r="AI39" s="69"/>
      <c r="AJ39" s="50"/>
      <c r="AK39" s="50"/>
      <c r="AL39" s="50"/>
      <c r="AM39" s="50"/>
      <c r="AN39" s="50"/>
      <c r="AO39" s="166">
        <f>SUM(AJ39:AN39)</f>
        <v>0</v>
      </c>
      <c r="AP39" s="51">
        <f>+AO39/25</f>
        <v>0</v>
      </c>
      <c r="AQ39" s="47"/>
      <c r="AR39" s="105">
        <f>+AP39</f>
        <v>0</v>
      </c>
      <c r="AS39" s="47"/>
      <c r="AT39" s="197" t="s">
        <v>342</v>
      </c>
      <c r="AU39" s="87"/>
      <c r="AV39" s="87"/>
      <c r="AW39" s="88">
        <f t="shared" ref="AW39" si="40">+BD39</f>
        <v>656.32723199999998</v>
      </c>
      <c r="AX39" s="88">
        <f t="shared" ref="AX39" si="41">+BJ39</f>
        <v>745.82639999999992</v>
      </c>
      <c r="AY39" s="81">
        <f>+Q39</f>
        <v>656.32723199999998</v>
      </c>
      <c r="AZ39" s="81">
        <f>+AY39</f>
        <v>656.32723199999998</v>
      </c>
      <c r="BA39" s="81">
        <f t="shared" ref="BA39:BD42" si="42">+AZ39</f>
        <v>656.32723199999998</v>
      </c>
      <c r="BB39" s="81">
        <f t="shared" si="42"/>
        <v>656.32723199999998</v>
      </c>
      <c r="BC39" s="81">
        <f t="shared" si="42"/>
        <v>656.32723199999998</v>
      </c>
      <c r="BD39" s="81">
        <f t="shared" si="42"/>
        <v>656.32723199999998</v>
      </c>
      <c r="BE39" s="81">
        <f>+R39</f>
        <v>745.82639999999992</v>
      </c>
      <c r="BF39" s="81">
        <f>+BE39</f>
        <v>745.82639999999992</v>
      </c>
      <c r="BG39" s="81">
        <f t="shared" ref="BG39:BJ42" si="43">+BF39</f>
        <v>745.82639999999992</v>
      </c>
      <c r="BH39" s="81">
        <f t="shared" si="43"/>
        <v>745.82639999999992</v>
      </c>
      <c r="BI39" s="81">
        <f t="shared" si="43"/>
        <v>745.82639999999992</v>
      </c>
      <c r="BJ39" s="81">
        <f t="shared" si="43"/>
        <v>745.82639999999992</v>
      </c>
      <c r="BK39" s="66"/>
      <c r="BL39" s="66"/>
      <c r="BM39" s="66"/>
      <c r="BN39" s="66"/>
      <c r="BO39" s="66"/>
      <c r="BP39" s="66"/>
    </row>
    <row r="40" spans="2:68" x14ac:dyDescent="0.25">
      <c r="B40" s="104" t="s">
        <v>231</v>
      </c>
      <c r="C40" s="86">
        <v>2</v>
      </c>
      <c r="D40" s="128" t="s">
        <v>266</v>
      </c>
      <c r="E40" s="123" t="s">
        <v>252</v>
      </c>
      <c r="F40" s="120">
        <v>4</v>
      </c>
      <c r="G40" s="26"/>
      <c r="H40" s="26"/>
      <c r="I40" s="84"/>
      <c r="J40" s="26"/>
      <c r="K40" s="78"/>
      <c r="L40" s="78"/>
      <c r="M40" s="78">
        <v>90</v>
      </c>
      <c r="N40" s="78">
        <v>90</v>
      </c>
      <c r="O40" s="78"/>
      <c r="P40" s="78"/>
      <c r="Q40" s="79">
        <v>6246.9662399999997</v>
      </c>
      <c r="R40" s="79">
        <v>2418.1804799999995</v>
      </c>
      <c r="S40" s="70"/>
      <c r="T40" s="70"/>
      <c r="U40" s="115" t="s">
        <v>238</v>
      </c>
      <c r="V40" s="70"/>
      <c r="W40" s="70"/>
      <c r="X40" s="70">
        <v>1143.3699999999999</v>
      </c>
      <c r="Y40" s="70">
        <v>1143.3699999999999</v>
      </c>
      <c r="Z40" s="70">
        <v>1143.3699999999999</v>
      </c>
      <c r="AA40" s="70">
        <v>1143.3699999999999</v>
      </c>
      <c r="AB40" s="70">
        <v>1143.3699999999999</v>
      </c>
      <c r="AC40" s="70">
        <v>1143.3699999999999</v>
      </c>
      <c r="AD40" s="70">
        <v>1110.07</v>
      </c>
      <c r="AE40" s="70">
        <v>1110.07</v>
      </c>
      <c r="AF40" s="70">
        <v>1110.07</v>
      </c>
      <c r="AG40" s="70">
        <v>1110.07</v>
      </c>
      <c r="AH40" s="70">
        <v>1110.07</v>
      </c>
      <c r="AI40" s="70">
        <v>1110.07</v>
      </c>
      <c r="AJ40" s="11">
        <v>5</v>
      </c>
      <c r="AK40" s="11">
        <v>5</v>
      </c>
      <c r="AL40" s="11">
        <v>5</v>
      </c>
      <c r="AM40" s="11">
        <v>5</v>
      </c>
      <c r="AN40" s="11">
        <v>5</v>
      </c>
      <c r="AO40" s="166">
        <f t="shared" ref="AO40:AO75" si="44">SUM(AJ40:AN40)</f>
        <v>25</v>
      </c>
      <c r="AP40" s="51">
        <f t="shared" ref="AP40:AP75" si="45">+AO40/25</f>
        <v>1</v>
      </c>
      <c r="AQ40" s="47"/>
      <c r="AR40" s="105">
        <f t="shared" ref="AR40:AR75" si="46">+AP40</f>
        <v>1</v>
      </c>
      <c r="AS40" s="47"/>
      <c r="AT40" s="129" t="s">
        <v>267</v>
      </c>
      <c r="AU40" s="69"/>
      <c r="AV40" s="69"/>
      <c r="AW40" s="70">
        <v>1143.3699999999999</v>
      </c>
      <c r="AX40" s="70">
        <v>1110.07</v>
      </c>
      <c r="AY40" s="70">
        <v>1143.3699999999999</v>
      </c>
      <c r="AZ40" s="70">
        <v>1143.3699999999999</v>
      </c>
      <c r="BA40" s="70">
        <v>1143.3699999999999</v>
      </c>
      <c r="BB40" s="70">
        <v>1143.3699999999999</v>
      </c>
      <c r="BC40" s="70">
        <v>1143.3699999999999</v>
      </c>
      <c r="BD40" s="70">
        <v>1143.3699999999999</v>
      </c>
      <c r="BE40" s="70">
        <v>1110.07</v>
      </c>
      <c r="BF40" s="70">
        <v>1110.07</v>
      </c>
      <c r="BG40" s="70">
        <v>1110.07</v>
      </c>
      <c r="BH40" s="70">
        <v>1110.07</v>
      </c>
      <c r="BI40" s="70">
        <v>1110.07</v>
      </c>
      <c r="BJ40" s="70">
        <v>1110.07</v>
      </c>
      <c r="BK40" s="65"/>
      <c r="BL40" s="65"/>
      <c r="BM40" s="65"/>
      <c r="BN40" s="65"/>
      <c r="BO40" s="65"/>
      <c r="BP40" s="65"/>
    </row>
    <row r="41" spans="2:68" s="7" customFormat="1" x14ac:dyDescent="0.25">
      <c r="B41" s="176" t="s">
        <v>144</v>
      </c>
      <c r="C41" s="86">
        <v>3</v>
      </c>
      <c r="D41" s="61" t="s">
        <v>123</v>
      </c>
      <c r="E41" s="123" t="s">
        <v>252</v>
      </c>
      <c r="F41" s="120">
        <v>4</v>
      </c>
      <c r="G41" s="26"/>
      <c r="H41" s="26"/>
      <c r="I41" s="84"/>
      <c r="J41" s="26"/>
      <c r="K41" s="78"/>
      <c r="L41" s="78"/>
      <c r="M41" s="78"/>
      <c r="N41" s="78"/>
      <c r="O41" s="78"/>
      <c r="P41" s="78"/>
      <c r="Q41" s="79">
        <v>3153.6000000000004</v>
      </c>
      <c r="R41" s="79">
        <v>3153.6000000000004</v>
      </c>
      <c r="S41" s="70"/>
      <c r="T41" s="70"/>
      <c r="U41" s="171" t="s">
        <v>237</v>
      </c>
      <c r="V41" s="71"/>
      <c r="W41" s="71"/>
      <c r="X41" s="71"/>
      <c r="Y41" s="71"/>
      <c r="Z41" s="71"/>
      <c r="AA41" s="71"/>
      <c r="AB41" s="71"/>
      <c r="AC41" s="71"/>
      <c r="AD41" s="71"/>
      <c r="AE41" s="71"/>
      <c r="AF41" s="71"/>
      <c r="AG41" s="71"/>
      <c r="AH41" s="71"/>
      <c r="AI41" s="71"/>
      <c r="AJ41" s="9"/>
      <c r="AK41" s="9"/>
      <c r="AL41" s="9"/>
      <c r="AM41" s="9"/>
      <c r="AN41" s="9"/>
      <c r="AO41" s="166">
        <f t="shared" si="44"/>
        <v>0</v>
      </c>
      <c r="AP41" s="51">
        <f t="shared" si="45"/>
        <v>0</v>
      </c>
      <c r="AQ41" s="47"/>
      <c r="AR41" s="105">
        <f t="shared" si="46"/>
        <v>0</v>
      </c>
      <c r="AS41" s="47"/>
      <c r="AT41" s="197" t="s">
        <v>342</v>
      </c>
      <c r="AU41" s="87"/>
      <c r="AV41" s="87"/>
      <c r="AW41" s="88">
        <f t="shared" ref="AW41:AW51" si="47">+BD41</f>
        <v>3153.6000000000004</v>
      </c>
      <c r="AX41" s="88">
        <f t="shared" ref="AX41:AX51" si="48">+BJ41</f>
        <v>3153.6000000000004</v>
      </c>
      <c r="AY41" s="81">
        <f>+Q41</f>
        <v>3153.6000000000004</v>
      </c>
      <c r="AZ41" s="81">
        <f>+AY41</f>
        <v>3153.6000000000004</v>
      </c>
      <c r="BA41" s="81">
        <f t="shared" si="42"/>
        <v>3153.6000000000004</v>
      </c>
      <c r="BB41" s="81">
        <f t="shared" si="42"/>
        <v>3153.6000000000004</v>
      </c>
      <c r="BC41" s="81">
        <f t="shared" si="42"/>
        <v>3153.6000000000004</v>
      </c>
      <c r="BD41" s="81">
        <f t="shared" si="42"/>
        <v>3153.6000000000004</v>
      </c>
      <c r="BE41" s="81">
        <f>+R41</f>
        <v>3153.6000000000004</v>
      </c>
      <c r="BF41" s="81">
        <f>+BE41</f>
        <v>3153.6000000000004</v>
      </c>
      <c r="BG41" s="81">
        <f t="shared" si="43"/>
        <v>3153.6000000000004</v>
      </c>
      <c r="BH41" s="81">
        <f t="shared" si="43"/>
        <v>3153.6000000000004</v>
      </c>
      <c r="BI41" s="81">
        <f t="shared" si="43"/>
        <v>3153.6000000000004</v>
      </c>
      <c r="BJ41" s="81">
        <f t="shared" si="43"/>
        <v>3153.6000000000004</v>
      </c>
      <c r="BK41" s="66"/>
      <c r="BL41" s="66"/>
      <c r="BM41" s="66"/>
      <c r="BN41" s="66"/>
      <c r="BO41" s="66"/>
      <c r="BP41" s="66"/>
    </row>
    <row r="42" spans="2:68" x14ac:dyDescent="0.25">
      <c r="B42" s="176" t="s">
        <v>146</v>
      </c>
      <c r="C42" s="86">
        <v>4</v>
      </c>
      <c r="D42" s="61" t="s">
        <v>128</v>
      </c>
      <c r="E42" s="123" t="s">
        <v>252</v>
      </c>
      <c r="F42" s="120">
        <v>4</v>
      </c>
      <c r="G42" s="26"/>
      <c r="H42" s="26"/>
      <c r="I42" s="84"/>
      <c r="J42" s="26"/>
      <c r="K42" s="78"/>
      <c r="L42" s="78"/>
      <c r="M42" s="78"/>
      <c r="N42" s="78"/>
      <c r="O42" s="78"/>
      <c r="P42" s="78"/>
      <c r="Q42" s="79">
        <v>1589.4144000000003</v>
      </c>
      <c r="R42" s="79">
        <v>141.28128000000004</v>
      </c>
      <c r="S42" s="70"/>
      <c r="T42" s="70"/>
      <c r="U42" s="171" t="s">
        <v>237</v>
      </c>
      <c r="V42" s="70"/>
      <c r="W42" s="70"/>
      <c r="X42" s="70"/>
      <c r="Y42" s="70"/>
      <c r="Z42" s="70"/>
      <c r="AA42" s="70"/>
      <c r="AB42" s="70"/>
      <c r="AC42" s="70"/>
      <c r="AD42" s="70"/>
      <c r="AE42" s="70"/>
      <c r="AF42" s="70"/>
      <c r="AG42" s="70"/>
      <c r="AH42" s="70"/>
      <c r="AI42" s="70"/>
      <c r="AJ42" s="11"/>
      <c r="AK42" s="11"/>
      <c r="AL42" s="11"/>
      <c r="AM42" s="11"/>
      <c r="AN42" s="11"/>
      <c r="AO42" s="166">
        <f t="shared" si="44"/>
        <v>0</v>
      </c>
      <c r="AP42" s="51">
        <f t="shared" si="45"/>
        <v>0</v>
      </c>
      <c r="AQ42" s="47"/>
      <c r="AR42" s="105">
        <f t="shared" si="46"/>
        <v>0</v>
      </c>
      <c r="AS42" s="47"/>
      <c r="AT42" s="197" t="s">
        <v>342</v>
      </c>
      <c r="AU42" s="87"/>
      <c r="AV42" s="87"/>
      <c r="AW42" s="88">
        <f t="shared" si="47"/>
        <v>1589.4144000000003</v>
      </c>
      <c r="AX42" s="88">
        <f t="shared" si="48"/>
        <v>141.28128000000004</v>
      </c>
      <c r="AY42" s="81">
        <f>+Q42</f>
        <v>1589.4144000000003</v>
      </c>
      <c r="AZ42" s="81">
        <f>+AY42</f>
        <v>1589.4144000000003</v>
      </c>
      <c r="BA42" s="81">
        <f t="shared" si="42"/>
        <v>1589.4144000000003</v>
      </c>
      <c r="BB42" s="81">
        <f t="shared" si="42"/>
        <v>1589.4144000000003</v>
      </c>
      <c r="BC42" s="81">
        <f t="shared" si="42"/>
        <v>1589.4144000000003</v>
      </c>
      <c r="BD42" s="81">
        <f t="shared" si="42"/>
        <v>1589.4144000000003</v>
      </c>
      <c r="BE42" s="81">
        <f>+R42</f>
        <v>141.28128000000004</v>
      </c>
      <c r="BF42" s="81">
        <f>+BE42</f>
        <v>141.28128000000004</v>
      </c>
      <c r="BG42" s="81">
        <f t="shared" si="43"/>
        <v>141.28128000000004</v>
      </c>
      <c r="BH42" s="81">
        <f t="shared" si="43"/>
        <v>141.28128000000004</v>
      </c>
      <c r="BI42" s="81">
        <f t="shared" si="43"/>
        <v>141.28128000000004</v>
      </c>
      <c r="BJ42" s="81">
        <f t="shared" si="43"/>
        <v>141.28128000000004</v>
      </c>
      <c r="BK42" s="65"/>
      <c r="BL42" s="65"/>
      <c r="BM42" s="65"/>
      <c r="BN42" s="65"/>
      <c r="BO42" s="65"/>
      <c r="BP42" s="65"/>
    </row>
    <row r="43" spans="2:68" s="7" customFormat="1" ht="25.5" x14ac:dyDescent="0.25">
      <c r="B43" s="98" t="s">
        <v>147</v>
      </c>
      <c r="C43" s="86">
        <v>5</v>
      </c>
      <c r="D43" s="61" t="s">
        <v>132</v>
      </c>
      <c r="E43" s="123" t="s">
        <v>252</v>
      </c>
      <c r="F43" s="119">
        <v>4</v>
      </c>
      <c r="G43" s="26"/>
      <c r="H43" s="26"/>
      <c r="I43" s="84">
        <v>0.2</v>
      </c>
      <c r="J43" s="26"/>
      <c r="K43" s="78">
        <v>348</v>
      </c>
      <c r="L43" s="78">
        <v>280</v>
      </c>
      <c r="M43" s="78">
        <v>500</v>
      </c>
      <c r="N43" s="78">
        <v>200</v>
      </c>
      <c r="O43" s="78"/>
      <c r="P43" s="78"/>
      <c r="Q43" s="79">
        <v>1144.3783680000001</v>
      </c>
      <c r="R43" s="79">
        <v>877.96223999999995</v>
      </c>
      <c r="S43" s="79"/>
      <c r="T43" s="79"/>
      <c r="U43" s="116" t="s">
        <v>238</v>
      </c>
      <c r="V43" s="72"/>
      <c r="W43" s="72"/>
      <c r="X43" s="72">
        <v>2149.9</v>
      </c>
      <c r="Y43" s="72">
        <v>2149.9</v>
      </c>
      <c r="Z43" s="72">
        <v>2149.9</v>
      </c>
      <c r="AA43" s="72">
        <v>2149.9</v>
      </c>
      <c r="AB43" s="72">
        <v>2149.9</v>
      </c>
      <c r="AC43" s="72">
        <v>2149.9</v>
      </c>
      <c r="AD43" s="72">
        <v>1766</v>
      </c>
      <c r="AE43" s="72">
        <v>1766</v>
      </c>
      <c r="AF43" s="72">
        <v>1649.9</v>
      </c>
      <c r="AG43" s="72">
        <v>1523.7</v>
      </c>
      <c r="AH43" s="72">
        <v>1397.6</v>
      </c>
      <c r="AI43" s="72">
        <v>1260.9000000000001</v>
      </c>
      <c r="AJ43" s="27">
        <v>3</v>
      </c>
      <c r="AK43" s="27">
        <v>5</v>
      </c>
      <c r="AL43" s="27">
        <v>5</v>
      </c>
      <c r="AM43" s="27">
        <v>5</v>
      </c>
      <c r="AN43" s="27">
        <v>5</v>
      </c>
      <c r="AO43" s="50">
        <f t="shared" si="44"/>
        <v>23</v>
      </c>
      <c r="AP43" s="96">
        <f t="shared" si="45"/>
        <v>0.92</v>
      </c>
      <c r="AQ43" s="47"/>
      <c r="AR43" s="105">
        <f t="shared" si="46"/>
        <v>0.92</v>
      </c>
      <c r="AS43" s="47"/>
      <c r="AT43" s="128" t="s">
        <v>268</v>
      </c>
      <c r="AU43" s="87"/>
      <c r="AV43" s="87"/>
      <c r="AW43" s="87">
        <f t="shared" si="47"/>
        <v>2149.9</v>
      </c>
      <c r="AX43" s="87">
        <f t="shared" si="48"/>
        <v>1260.9000000000001</v>
      </c>
      <c r="AY43" s="72">
        <v>2149.9</v>
      </c>
      <c r="AZ43" s="72">
        <v>2149.9</v>
      </c>
      <c r="BA43" s="72">
        <v>2149.9</v>
      </c>
      <c r="BB43" s="72">
        <v>2149.9</v>
      </c>
      <c r="BC43" s="72">
        <v>2149.9</v>
      </c>
      <c r="BD43" s="72">
        <v>2149.9</v>
      </c>
      <c r="BE43" s="72">
        <v>1766</v>
      </c>
      <c r="BF43" s="72">
        <v>1766</v>
      </c>
      <c r="BG43" s="72">
        <v>1649.9</v>
      </c>
      <c r="BH43" s="72">
        <v>1523.7</v>
      </c>
      <c r="BI43" s="72">
        <v>1397.6</v>
      </c>
      <c r="BJ43" s="72">
        <v>1260.9000000000001</v>
      </c>
      <c r="BK43" s="67"/>
      <c r="BL43" s="67"/>
      <c r="BM43" s="67"/>
      <c r="BN43" s="67"/>
      <c r="BO43" s="67"/>
      <c r="BP43" s="67"/>
    </row>
    <row r="44" spans="2:68" s="7" customFormat="1" ht="38.25" x14ac:dyDescent="0.25">
      <c r="B44" s="137" t="s">
        <v>94</v>
      </c>
      <c r="C44" s="86">
        <v>6</v>
      </c>
      <c r="D44" s="61" t="s">
        <v>118</v>
      </c>
      <c r="E44" s="136" t="s">
        <v>252</v>
      </c>
      <c r="F44" s="119">
        <v>4</v>
      </c>
      <c r="G44" s="26"/>
      <c r="H44" s="26"/>
      <c r="I44" s="84"/>
      <c r="J44" s="26"/>
      <c r="K44" s="78"/>
      <c r="L44" s="78"/>
      <c r="M44" s="78">
        <v>90</v>
      </c>
      <c r="N44" s="78">
        <v>90</v>
      </c>
      <c r="O44" s="78"/>
      <c r="P44" s="78"/>
      <c r="Q44" s="79">
        <v>3122.0640000000003</v>
      </c>
      <c r="R44" s="79">
        <v>1718.86968</v>
      </c>
      <c r="S44" s="101"/>
      <c r="T44" s="101"/>
      <c r="U44" s="132" t="s">
        <v>237</v>
      </c>
      <c r="V44" s="72"/>
      <c r="W44" s="72"/>
      <c r="X44" s="72"/>
      <c r="Y44" s="72"/>
      <c r="Z44" s="72"/>
      <c r="AA44" s="72"/>
      <c r="AB44" s="72"/>
      <c r="AC44" s="72"/>
      <c r="AD44" s="72"/>
      <c r="AE44" s="72"/>
      <c r="AF44" s="72"/>
      <c r="AG44" s="72"/>
      <c r="AH44" s="72"/>
      <c r="AI44" s="72"/>
      <c r="AJ44" s="27"/>
      <c r="AK44" s="27"/>
      <c r="AL44" s="27"/>
      <c r="AM44" s="27"/>
      <c r="AN44" s="27"/>
      <c r="AO44" s="50">
        <f t="shared" si="44"/>
        <v>0</v>
      </c>
      <c r="AP44" s="96">
        <f t="shared" si="45"/>
        <v>0</v>
      </c>
      <c r="AQ44" s="47"/>
      <c r="AR44" s="105">
        <f t="shared" si="46"/>
        <v>0</v>
      </c>
      <c r="AS44" s="47"/>
      <c r="AT44" s="132" t="s">
        <v>290</v>
      </c>
      <c r="AU44" s="87"/>
      <c r="AV44" s="87"/>
      <c r="AW44" s="87">
        <f t="shared" si="47"/>
        <v>1561.0320000000002</v>
      </c>
      <c r="AX44" s="87">
        <f t="shared" si="48"/>
        <v>1561.0320000000002</v>
      </c>
      <c r="AY44" s="87">
        <f>+[1]Autodecl!$L$33</f>
        <v>3122.0640000000003</v>
      </c>
      <c r="AZ44" s="87">
        <f>+AY44*(1+[1]Autodecl!$F$29)</f>
        <v>3122.0640000000003</v>
      </c>
      <c r="BA44" s="87">
        <f>+AZ44*(1+[1]Autodecl!$F$29)</f>
        <v>3122.0640000000003</v>
      </c>
      <c r="BB44" s="87">
        <f>+BA44*(1+[1]Autodecl!$F$29)</f>
        <v>3122.0640000000003</v>
      </c>
      <c r="BC44" s="87">
        <f>+BB44*(1+[1]Autodecl!$F$29)</f>
        <v>3122.0640000000003</v>
      </c>
      <c r="BD44" s="87">
        <f>+[1]Autodecl!$M$33</f>
        <v>1561.0320000000002</v>
      </c>
      <c r="BE44" s="87">
        <f>+[1]Autodecl!$L$34</f>
        <v>1718.86968</v>
      </c>
      <c r="BF44" s="87">
        <f t="shared" ref="BF44:BI44" si="49">+BE44*1</f>
        <v>1718.86968</v>
      </c>
      <c r="BG44" s="87">
        <f t="shared" si="49"/>
        <v>1718.86968</v>
      </c>
      <c r="BH44" s="87">
        <f t="shared" si="49"/>
        <v>1718.86968</v>
      </c>
      <c r="BI44" s="87">
        <f t="shared" si="49"/>
        <v>1718.86968</v>
      </c>
      <c r="BJ44" s="87">
        <f>+[1]Autodecl!$M$34</f>
        <v>1561.0320000000002</v>
      </c>
      <c r="BK44" s="67">
        <v>1</v>
      </c>
      <c r="BL44" s="67">
        <v>1</v>
      </c>
      <c r="BM44" s="67">
        <v>1</v>
      </c>
      <c r="BN44" s="67">
        <v>1</v>
      </c>
      <c r="BO44" s="67">
        <v>1</v>
      </c>
      <c r="BP44" s="67">
        <v>1</v>
      </c>
    </row>
    <row r="45" spans="2:68" s="7" customFormat="1" ht="38.25" x14ac:dyDescent="0.25">
      <c r="B45" s="138" t="s">
        <v>95</v>
      </c>
      <c r="C45" s="86">
        <v>7</v>
      </c>
      <c r="D45" s="61" t="s">
        <v>119</v>
      </c>
      <c r="E45" s="136" t="s">
        <v>252</v>
      </c>
      <c r="F45" s="119">
        <v>4</v>
      </c>
      <c r="G45" s="53"/>
      <c r="H45" s="53"/>
      <c r="I45" s="85"/>
      <c r="J45" s="53"/>
      <c r="K45" s="80"/>
      <c r="L45" s="80"/>
      <c r="M45" s="78">
        <v>90</v>
      </c>
      <c r="N45" s="78">
        <v>90</v>
      </c>
      <c r="O45" s="80"/>
      <c r="P45" s="80"/>
      <c r="Q45" s="81">
        <v>19987.743228480002</v>
      </c>
      <c r="R45" s="81">
        <v>16602.1240464</v>
      </c>
      <c r="S45" s="106"/>
      <c r="T45" s="106"/>
      <c r="U45" s="139" t="s">
        <v>237</v>
      </c>
      <c r="V45" s="107"/>
      <c r="W45" s="107"/>
      <c r="X45" s="107"/>
      <c r="Y45" s="107"/>
      <c r="Z45" s="107"/>
      <c r="AA45" s="107"/>
      <c r="AB45" s="107"/>
      <c r="AC45" s="107"/>
      <c r="AD45" s="107"/>
      <c r="AE45" s="107"/>
      <c r="AF45" s="107"/>
      <c r="AG45" s="107"/>
      <c r="AH45" s="107"/>
      <c r="AI45" s="107"/>
      <c r="AJ45" s="58"/>
      <c r="AK45" s="58"/>
      <c r="AL45" s="58"/>
      <c r="AM45" s="58"/>
      <c r="AN45" s="58"/>
      <c r="AO45" s="108">
        <f t="shared" si="44"/>
        <v>0</v>
      </c>
      <c r="AP45" s="109">
        <f t="shared" si="45"/>
        <v>0</v>
      </c>
      <c r="AQ45" s="47"/>
      <c r="AR45" s="105">
        <f t="shared" si="46"/>
        <v>0</v>
      </c>
      <c r="AS45" s="47"/>
      <c r="AT45" s="132" t="s">
        <v>290</v>
      </c>
      <c r="AU45" s="88"/>
      <c r="AV45" s="88"/>
      <c r="AW45" s="87">
        <f t="shared" si="47"/>
        <v>15946.436612785908</v>
      </c>
      <c r="AX45" s="87">
        <f t="shared" si="48"/>
        <v>15946.436612785908</v>
      </c>
      <c r="AY45" s="88">
        <f>+[1]Autodecl!$Z$33</f>
        <v>20387.498093049602</v>
      </c>
      <c r="AZ45" s="87">
        <f>+AY45*(1+[1]Autodecl!$T$29)</f>
        <v>20795.248054910593</v>
      </c>
      <c r="BA45" s="87">
        <f>+AZ45*(1+[1]Autodecl!$T$29)</f>
        <v>21211.153016008804</v>
      </c>
      <c r="BB45" s="87">
        <f>+BA45*(1+[1]Autodecl!$T$29)</f>
        <v>21635.376076328979</v>
      </c>
      <c r="BC45" s="87">
        <f>+BB45*(1+[1]Autodecl!$T$29)</f>
        <v>22068.083597855559</v>
      </c>
      <c r="BD45" s="88">
        <f>+[1]Autodecl!$AA$33</f>
        <v>15946.436612785908</v>
      </c>
      <c r="BE45" s="88">
        <f>+[1]Autodecl!$Z$34</f>
        <v>16934.166527328001</v>
      </c>
      <c r="BF45" s="87">
        <f>+BE45*(1+[1]Autodecl!$T$29)</f>
        <v>17272.84985787456</v>
      </c>
      <c r="BG45" s="87">
        <f>+BF45*(1+[1]Autodecl!$T$29)</f>
        <v>17618.306855032053</v>
      </c>
      <c r="BH45" s="87">
        <f>+BG45*(1+[1]Autodecl!$T$29)</f>
        <v>17970.672992132695</v>
      </c>
      <c r="BI45" s="87">
        <f>+BH45*(1+[1]Autodecl!$T$29)</f>
        <v>18330.086451975349</v>
      </c>
      <c r="BJ45" s="88">
        <f>+[1]Autodecl!$AA$34</f>
        <v>15946.436612785908</v>
      </c>
      <c r="BK45" s="110">
        <v>4</v>
      </c>
      <c r="BL45" s="110">
        <v>4</v>
      </c>
      <c r="BM45" s="110">
        <v>4</v>
      </c>
      <c r="BN45" s="110">
        <v>4</v>
      </c>
      <c r="BO45" s="110">
        <v>4</v>
      </c>
      <c r="BP45" s="110">
        <v>4</v>
      </c>
    </row>
    <row r="46" spans="2:68" s="7" customFormat="1" ht="76.5" x14ac:dyDescent="0.25">
      <c r="B46" s="130" t="s">
        <v>269</v>
      </c>
      <c r="C46" s="86">
        <v>8</v>
      </c>
      <c r="D46" s="61" t="s">
        <v>123</v>
      </c>
      <c r="E46" s="123" t="s">
        <v>252</v>
      </c>
      <c r="F46" s="120">
        <v>4</v>
      </c>
      <c r="G46" s="26"/>
      <c r="H46" s="26"/>
      <c r="I46" s="84"/>
      <c r="J46" s="26"/>
      <c r="K46" s="78"/>
      <c r="L46" s="78"/>
      <c r="M46" s="78">
        <v>90</v>
      </c>
      <c r="N46" s="78">
        <v>90</v>
      </c>
      <c r="O46" s="78"/>
      <c r="P46" s="78"/>
      <c r="Q46" s="160">
        <v>9263.6495424000004</v>
      </c>
      <c r="R46" s="160">
        <v>446156.5176432</v>
      </c>
      <c r="S46" s="79"/>
      <c r="T46" s="79"/>
      <c r="U46" s="99" t="s">
        <v>238</v>
      </c>
      <c r="V46" s="72"/>
      <c r="W46" s="72"/>
      <c r="X46" s="72"/>
      <c r="Y46" s="72"/>
      <c r="Z46" s="72"/>
      <c r="AA46" s="72"/>
      <c r="AB46" s="72"/>
      <c r="AC46" s="72"/>
      <c r="AD46" s="72"/>
      <c r="AE46" s="72"/>
      <c r="AF46" s="72"/>
      <c r="AG46" s="72"/>
      <c r="AH46" s="72"/>
      <c r="AI46" s="72"/>
      <c r="AJ46" s="27"/>
      <c r="AK46" s="27"/>
      <c r="AL46" s="27"/>
      <c r="AM46" s="27"/>
      <c r="AN46" s="27"/>
      <c r="AO46" s="166">
        <f t="shared" si="44"/>
        <v>0</v>
      </c>
      <c r="AP46" s="51">
        <f t="shared" si="45"/>
        <v>0</v>
      </c>
      <c r="AQ46" s="47"/>
      <c r="AR46" s="105">
        <f t="shared" si="46"/>
        <v>0</v>
      </c>
      <c r="AS46" s="47"/>
      <c r="AT46" s="132" t="s">
        <v>291</v>
      </c>
      <c r="AU46" s="87"/>
      <c r="AV46" s="87"/>
      <c r="AW46" s="87">
        <f t="shared" si="47"/>
        <v>235528.98980708382</v>
      </c>
      <c r="AX46" s="87">
        <f t="shared" si="48"/>
        <v>235261.88400941796</v>
      </c>
      <c r="AY46" s="87">
        <f>+[1]Autodecl!$BB$33</f>
        <v>505747.75578127487</v>
      </c>
      <c r="AZ46" s="87">
        <f>+AY46*(1+[1]Autodecl!$AV$29)</f>
        <v>510805.23333908763</v>
      </c>
      <c r="BA46" s="87">
        <f>+AZ46*(1+[1]Autodecl!$AV$29)</f>
        <v>515913.28567247849</v>
      </c>
      <c r="BB46" s="87">
        <f>+BA46*(1+[1]Autodecl!$AV$29)</f>
        <v>521072.41852920328</v>
      </c>
      <c r="BC46" s="87">
        <f>+BB46*(1+[1]Autodecl!$AV$29)</f>
        <v>526283.1427144953</v>
      </c>
      <c r="BD46" s="87">
        <f>+[1]Autodecl!$BC$33</f>
        <v>235528.98980708382</v>
      </c>
      <c r="BE46" s="87">
        <f>+[1]Autodecl!$BB$34</f>
        <v>455124.26364782831</v>
      </c>
      <c r="BF46" s="87">
        <f>+BE46*(1+[1]Autodecl!$AV$29)</f>
        <v>459675.50628430658</v>
      </c>
      <c r="BG46" s="87">
        <f>+BF46*(1+[1]Autodecl!$AV$29)</f>
        <v>464272.26134714967</v>
      </c>
      <c r="BH46" s="87">
        <f>+BG46*(1+[1]Autodecl!$AV$29)</f>
        <v>468914.98396062118</v>
      </c>
      <c r="BI46" s="87">
        <f>+BH46*(1+[1]Autodecl!$AV$29)</f>
        <v>473604.13380022737</v>
      </c>
      <c r="BJ46" s="87">
        <f>+[1]Autodecl!$BC$34</f>
        <v>235261.88400941796</v>
      </c>
      <c r="BK46" s="67">
        <v>14</v>
      </c>
      <c r="BL46" s="67">
        <v>14</v>
      </c>
      <c r="BM46" s="67">
        <v>14</v>
      </c>
      <c r="BN46" s="67">
        <v>14</v>
      </c>
      <c r="BO46" s="67">
        <v>14</v>
      </c>
      <c r="BP46" s="67">
        <v>14</v>
      </c>
    </row>
    <row r="47" spans="2:68" s="7" customFormat="1" ht="38.25" x14ac:dyDescent="0.25">
      <c r="B47" s="137" t="s">
        <v>96</v>
      </c>
      <c r="C47" s="86">
        <v>9</v>
      </c>
      <c r="D47" s="61" t="s">
        <v>120</v>
      </c>
      <c r="E47" s="136" t="s">
        <v>252</v>
      </c>
      <c r="F47" s="119">
        <v>4</v>
      </c>
      <c r="G47" s="26"/>
      <c r="H47" s="26"/>
      <c r="I47" s="84"/>
      <c r="J47" s="26"/>
      <c r="K47" s="78"/>
      <c r="L47" s="78"/>
      <c r="M47" s="78">
        <v>90</v>
      </c>
      <c r="N47" s="78">
        <v>90</v>
      </c>
      <c r="O47" s="78"/>
      <c r="P47" s="78"/>
      <c r="Q47" s="79">
        <v>42631.112203199998</v>
      </c>
      <c r="R47" s="79">
        <v>47778.5</v>
      </c>
      <c r="S47" s="101"/>
      <c r="T47" s="101"/>
      <c r="U47" s="132" t="s">
        <v>237</v>
      </c>
      <c r="V47" s="72"/>
      <c r="W47" s="72"/>
      <c r="X47" s="72"/>
      <c r="Y47" s="72"/>
      <c r="Z47" s="72"/>
      <c r="AA47" s="72"/>
      <c r="AB47" s="72"/>
      <c r="AC47" s="72"/>
      <c r="AD47" s="72"/>
      <c r="AE47" s="72"/>
      <c r="AF47" s="72"/>
      <c r="AG47" s="72"/>
      <c r="AH47" s="72"/>
      <c r="AI47" s="72"/>
      <c r="AJ47" s="27"/>
      <c r="AK47" s="27"/>
      <c r="AL47" s="27"/>
      <c r="AM47" s="27"/>
      <c r="AN47" s="27"/>
      <c r="AO47" s="50">
        <f t="shared" si="44"/>
        <v>0</v>
      </c>
      <c r="AP47" s="96">
        <f t="shared" si="45"/>
        <v>0</v>
      </c>
      <c r="AQ47" s="47"/>
      <c r="AR47" s="105">
        <f t="shared" si="46"/>
        <v>0</v>
      </c>
      <c r="AS47" s="47"/>
      <c r="AT47" s="147" t="s">
        <v>296</v>
      </c>
      <c r="AU47" s="87"/>
      <c r="AV47" s="87"/>
      <c r="AW47" s="87">
        <f t="shared" si="47"/>
        <v>9750.4182008162679</v>
      </c>
      <c r="AX47" s="87">
        <f t="shared" si="48"/>
        <v>9750.4182008162679</v>
      </c>
      <c r="AY47" s="87">
        <f>+[1]Autodecl!$BP$33</f>
        <v>44805.727372503949</v>
      </c>
      <c r="AZ47" s="87">
        <f>+AY47*(1+[1]Autodecl!$BJ$29)</f>
        <v>45253.784646228989</v>
      </c>
      <c r="BA47" s="87">
        <f>+[1]Autodecl!$BQ$33</f>
        <v>9463.6598438866586</v>
      </c>
      <c r="BB47" s="87">
        <f>+BA47*(1+[1]Autodecl!$BJ$29)</f>
        <v>9558.2964423255253</v>
      </c>
      <c r="BC47" s="87">
        <f>+BB47*(1+[1]Autodecl!$BJ$29)</f>
        <v>9653.8794067487797</v>
      </c>
      <c r="BD47" s="87">
        <f>+BC47*(1+[1]Autodecl!$BJ$29)</f>
        <v>9750.4182008162679</v>
      </c>
      <c r="BE47" s="87">
        <f>+[1]Autodecl!$BP$34</f>
        <v>16355.683074965378</v>
      </c>
      <c r="BF47" s="87">
        <f>+BE47*(1+[1]Autodecl!$BJ$29)</f>
        <v>16519.239905715032</v>
      </c>
      <c r="BG47" s="87">
        <f>+[1]Autodecl!$BQ$34</f>
        <v>9463.6598438866586</v>
      </c>
      <c r="BH47" s="87">
        <f>+BG47*(1+[1]Autodecl!$BJ$29)</f>
        <v>9558.2964423255253</v>
      </c>
      <c r="BI47" s="87">
        <f>+BH47*(1+[1]Autodecl!$BJ$29)</f>
        <v>9653.8794067487797</v>
      </c>
      <c r="BJ47" s="87">
        <f>+BI47*(1+[1]Autodecl!$BJ$29)</f>
        <v>9750.4182008162679</v>
      </c>
      <c r="BK47" s="67">
        <v>1</v>
      </c>
      <c r="BL47" s="67">
        <v>1</v>
      </c>
      <c r="BM47" s="67">
        <v>1</v>
      </c>
      <c r="BN47" s="67">
        <v>1</v>
      </c>
      <c r="BO47" s="67">
        <v>1</v>
      </c>
      <c r="BP47" s="67">
        <v>1</v>
      </c>
    </row>
    <row r="48" spans="2:68" s="7" customFormat="1" ht="38.25" x14ac:dyDescent="0.25">
      <c r="B48" s="137" t="s">
        <v>116</v>
      </c>
      <c r="C48" s="86">
        <v>10</v>
      </c>
      <c r="D48" s="128" t="s">
        <v>270</v>
      </c>
      <c r="E48" s="136" t="s">
        <v>252</v>
      </c>
      <c r="F48" s="119">
        <v>4</v>
      </c>
      <c r="G48" s="26"/>
      <c r="H48" s="26"/>
      <c r="I48" s="84"/>
      <c r="J48" s="26"/>
      <c r="K48" s="78"/>
      <c r="L48" s="78"/>
      <c r="M48" s="78">
        <v>90</v>
      </c>
      <c r="N48" s="78">
        <v>90</v>
      </c>
      <c r="O48" s="78"/>
      <c r="P48" s="78"/>
      <c r="Q48" s="79">
        <v>23000.781599999998</v>
      </c>
      <c r="R48" s="79">
        <v>20772.542448</v>
      </c>
      <c r="S48" s="101"/>
      <c r="T48" s="101"/>
      <c r="U48" s="132" t="s">
        <v>237</v>
      </c>
      <c r="V48" s="101"/>
      <c r="W48" s="101"/>
      <c r="X48" s="101"/>
      <c r="Y48" s="101"/>
      <c r="Z48" s="101"/>
      <c r="AA48" s="101"/>
      <c r="AB48" s="101"/>
      <c r="AC48" s="101"/>
      <c r="AD48" s="101"/>
      <c r="AE48" s="101"/>
      <c r="AF48" s="101"/>
      <c r="AG48" s="101"/>
      <c r="AH48" s="101"/>
      <c r="AI48" s="101"/>
      <c r="AJ48" s="48"/>
      <c r="AK48" s="48"/>
      <c r="AL48" s="48"/>
      <c r="AM48" s="48"/>
      <c r="AN48" s="48"/>
      <c r="AO48" s="50">
        <f t="shared" si="44"/>
        <v>0</v>
      </c>
      <c r="AP48" s="96">
        <f t="shared" si="45"/>
        <v>0</v>
      </c>
      <c r="AQ48" s="47"/>
      <c r="AR48" s="105">
        <f t="shared" si="46"/>
        <v>0</v>
      </c>
      <c r="AS48" s="47"/>
      <c r="AT48" s="142" t="s">
        <v>290</v>
      </c>
      <c r="AU48" s="87"/>
      <c r="AV48" s="87"/>
      <c r="AW48" s="87">
        <f t="shared" si="47"/>
        <v>8741.7792000000009</v>
      </c>
      <c r="AX48" s="87">
        <f t="shared" si="48"/>
        <v>8496.1137600000002</v>
      </c>
      <c r="AY48" s="87">
        <f>+[1]Autodecl!$CR$33</f>
        <v>23000.781599999998</v>
      </c>
      <c r="AZ48" s="87">
        <f>+AY48*(1+[1]Autodecl!$CL$29)</f>
        <v>23000.781599999998</v>
      </c>
      <c r="BA48" s="87">
        <f>+AZ48*(1+[1]Autodecl!$CL$29)</f>
        <v>23000.781599999998</v>
      </c>
      <c r="BB48" s="87">
        <f>+BA48*(1+[1]Autodecl!$CL$29)</f>
        <v>23000.781599999998</v>
      </c>
      <c r="BC48" s="87">
        <f>+BB48*(1+[1]Autodecl!$CL$29)</f>
        <v>23000.781599999998</v>
      </c>
      <c r="BD48" s="87">
        <f>+[1]Autodecl!$CS$33</f>
        <v>8741.7792000000009</v>
      </c>
      <c r="BE48" s="87">
        <f>+[1]Autodecl!$CR$34</f>
        <v>20772.542448</v>
      </c>
      <c r="BF48" s="87">
        <f>+BE48*(1+[1]Autodecl!$CL$29)</f>
        <v>20772.542448</v>
      </c>
      <c r="BG48" s="87">
        <f>+BF48*(1+[1]Autodecl!$CL$29)</f>
        <v>20772.542448</v>
      </c>
      <c r="BH48" s="87">
        <f>+BG48*(1+[1]Autodecl!$CL$29)</f>
        <v>20772.542448</v>
      </c>
      <c r="BI48" s="87">
        <f>+BH48*(1+[1]Autodecl!$CL$29)</f>
        <v>20772.542448</v>
      </c>
      <c r="BJ48" s="87">
        <f>+[1]Autodecl!$CS$34</f>
        <v>8496.1137600000002</v>
      </c>
      <c r="BK48" s="86">
        <v>2</v>
      </c>
      <c r="BL48" s="86">
        <v>2</v>
      </c>
      <c r="BM48" s="86">
        <v>2</v>
      </c>
      <c r="BN48" s="86">
        <v>2</v>
      </c>
      <c r="BO48" s="86">
        <v>2</v>
      </c>
      <c r="BP48" s="86">
        <v>2</v>
      </c>
    </row>
    <row r="49" spans="2:68" s="7" customFormat="1" ht="25.5" x14ac:dyDescent="0.25">
      <c r="B49" s="98" t="s">
        <v>97</v>
      </c>
      <c r="C49" s="86">
        <v>11</v>
      </c>
      <c r="D49" s="61" t="s">
        <v>124</v>
      </c>
      <c r="E49" s="123" t="s">
        <v>252</v>
      </c>
      <c r="F49" s="119">
        <v>4</v>
      </c>
      <c r="G49" s="26"/>
      <c r="H49" s="26"/>
      <c r="I49" s="84"/>
      <c r="J49" s="26"/>
      <c r="K49" s="78"/>
      <c r="L49" s="78"/>
      <c r="M49" s="78">
        <v>90</v>
      </c>
      <c r="N49" s="78">
        <v>90</v>
      </c>
      <c r="O49" s="78"/>
      <c r="P49" s="78"/>
      <c r="Q49" s="160">
        <v>4133.8098359999994</v>
      </c>
      <c r="R49" s="160">
        <v>1568.1276</v>
      </c>
      <c r="S49" s="101"/>
      <c r="T49" s="101"/>
      <c r="U49" s="100" t="s">
        <v>238</v>
      </c>
      <c r="V49" s="72"/>
      <c r="W49" s="72"/>
      <c r="X49" s="72">
        <v>3206.6</v>
      </c>
      <c r="Y49" s="72">
        <v>3304.7</v>
      </c>
      <c r="Z49" s="72">
        <v>3365.5</v>
      </c>
      <c r="AA49" s="72">
        <v>3426.3</v>
      </c>
      <c r="AB49" s="72">
        <v>3463.7</v>
      </c>
      <c r="AC49" s="72">
        <v>3547.8</v>
      </c>
      <c r="AD49" s="72">
        <v>4219.3999999999996</v>
      </c>
      <c r="AE49" s="72">
        <v>4348.5</v>
      </c>
      <c r="AF49" s="72">
        <v>4428.5</v>
      </c>
      <c r="AG49" s="72">
        <v>4508.5</v>
      </c>
      <c r="AH49" s="72">
        <v>4557.7</v>
      </c>
      <c r="AI49" s="72">
        <v>4668.3999999999996</v>
      </c>
      <c r="AJ49" s="27">
        <v>0</v>
      </c>
      <c r="AK49" s="27">
        <v>0</v>
      </c>
      <c r="AL49" s="27">
        <v>5</v>
      </c>
      <c r="AM49" s="27">
        <v>5</v>
      </c>
      <c r="AN49" s="27">
        <v>0</v>
      </c>
      <c r="AO49" s="50">
        <f t="shared" si="44"/>
        <v>10</v>
      </c>
      <c r="AP49" s="96">
        <f t="shared" si="45"/>
        <v>0.4</v>
      </c>
      <c r="AQ49" s="47"/>
      <c r="AR49" s="105">
        <f t="shared" si="46"/>
        <v>0.4</v>
      </c>
      <c r="AS49" s="47"/>
      <c r="AT49" s="132" t="s">
        <v>283</v>
      </c>
      <c r="AU49" s="87"/>
      <c r="AV49" s="87"/>
      <c r="AW49" s="87">
        <f t="shared" si="47"/>
        <v>1335.9507811265189</v>
      </c>
      <c r="AX49" s="87">
        <f t="shared" si="48"/>
        <v>1335.9507811265189</v>
      </c>
      <c r="AY49" s="87">
        <f>+[1]Autodecl!$DF$33</f>
        <v>5291.6260797104769</v>
      </c>
      <c r="AZ49" s="87">
        <f>+AY49*(1+[1]Autodecl!$CZ$29)</f>
        <v>5423.9167317032379</v>
      </c>
      <c r="BA49" s="87">
        <f>+AZ49*(1+[1]Autodecl!$CZ$29)</f>
        <v>5559.5146499958182</v>
      </c>
      <c r="BB49" s="87">
        <f>+BA49*(1+[1]Autodecl!$CZ$29)</f>
        <v>5698.5025162457132</v>
      </c>
      <c r="BC49" s="87">
        <f>+BB49*(1+[1]Autodecl!$CZ$29)</f>
        <v>5840.9650791518552</v>
      </c>
      <c r="BD49" s="87">
        <f>+[1]Autodecl!$DG$33</f>
        <v>1335.9507811265189</v>
      </c>
      <c r="BE49" s="87">
        <f t="shared" ref="BE49" si="50">+BD49*1.025</f>
        <v>1369.3495506546817</v>
      </c>
      <c r="BF49" s="87">
        <f>+BE49*(1+[1]Autodecl!$CZ$29)</f>
        <v>1403.5832894210487</v>
      </c>
      <c r="BG49" s="87">
        <f>+BF49*(1+[1]Autodecl!$CZ$29)</f>
        <v>1438.6728716565747</v>
      </c>
      <c r="BH49" s="87">
        <f>+BG49*(1+[1]Autodecl!$CZ$29)</f>
        <v>1474.639693447989</v>
      </c>
      <c r="BI49" s="87">
        <f>+BH49*(1+[1]Autodecl!$CZ$29)</f>
        <v>1511.5056857841885</v>
      </c>
      <c r="BJ49" s="87">
        <f>+[1]Autodecl!$DG$34</f>
        <v>1335.9507811265189</v>
      </c>
      <c r="BK49" s="67">
        <v>1</v>
      </c>
      <c r="BL49" s="67">
        <v>1</v>
      </c>
      <c r="BM49" s="67">
        <v>1</v>
      </c>
      <c r="BN49" s="67">
        <v>1</v>
      </c>
      <c r="BO49" s="67">
        <v>1</v>
      </c>
      <c r="BP49" s="67">
        <v>1</v>
      </c>
    </row>
    <row r="50" spans="2:68" s="7" customFormat="1" ht="38.25" x14ac:dyDescent="0.25">
      <c r="B50" s="137" t="s">
        <v>98</v>
      </c>
      <c r="C50" s="86">
        <v>12</v>
      </c>
      <c r="D50" s="61" t="s">
        <v>125</v>
      </c>
      <c r="E50" s="136" t="s">
        <v>252</v>
      </c>
      <c r="F50" s="119">
        <v>4</v>
      </c>
      <c r="G50" s="26"/>
      <c r="H50" s="26"/>
      <c r="I50" s="84"/>
      <c r="J50" s="26"/>
      <c r="K50" s="78"/>
      <c r="L50" s="78"/>
      <c r="M50" s="78">
        <v>90</v>
      </c>
      <c r="N50" s="78">
        <v>90</v>
      </c>
      <c r="O50" s="78"/>
      <c r="P50" s="78"/>
      <c r="Q50" s="79">
        <v>14081.034239999999</v>
      </c>
      <c r="R50" s="79">
        <v>9436.2544799999978</v>
      </c>
      <c r="S50" s="101"/>
      <c r="T50" s="101"/>
      <c r="U50" s="132" t="s">
        <v>237</v>
      </c>
      <c r="V50" s="101"/>
      <c r="W50" s="101"/>
      <c r="X50" s="101"/>
      <c r="Y50" s="101"/>
      <c r="Z50" s="101"/>
      <c r="AA50" s="101"/>
      <c r="AB50" s="101"/>
      <c r="AC50" s="101"/>
      <c r="AD50" s="101"/>
      <c r="AE50" s="101"/>
      <c r="AF50" s="101"/>
      <c r="AG50" s="101"/>
      <c r="AH50" s="101"/>
      <c r="AI50" s="101"/>
      <c r="AJ50" s="48"/>
      <c r="AK50" s="48"/>
      <c r="AL50" s="48"/>
      <c r="AM50" s="48"/>
      <c r="AN50" s="48"/>
      <c r="AO50" s="50">
        <f t="shared" si="44"/>
        <v>0</v>
      </c>
      <c r="AP50" s="96">
        <f t="shared" si="45"/>
        <v>0</v>
      </c>
      <c r="AQ50" s="47"/>
      <c r="AR50" s="105">
        <f t="shared" si="46"/>
        <v>0</v>
      </c>
      <c r="AS50" s="47"/>
      <c r="AT50" s="142" t="s">
        <v>290</v>
      </c>
      <c r="AU50" s="87"/>
      <c r="AV50" s="87"/>
      <c r="AW50" s="87">
        <f t="shared" si="47"/>
        <v>11305.655999999999</v>
      </c>
      <c r="AX50" s="87">
        <f t="shared" si="48"/>
        <v>9436.2544799999978</v>
      </c>
      <c r="AY50" s="87">
        <f>+[1]Autodecl!$FX$33</f>
        <v>14081.034239999999</v>
      </c>
      <c r="AZ50" s="87">
        <f>+AY50*(1+[1]Autodecl!$FR$29)</f>
        <v>14081.034239999999</v>
      </c>
      <c r="BA50" s="87">
        <f>+AZ50*(1+[1]Autodecl!$FR$29)</f>
        <v>14081.034239999999</v>
      </c>
      <c r="BB50" s="87">
        <f>+BA50*(1+[1]Autodecl!$FR$29)</f>
        <v>14081.034239999999</v>
      </c>
      <c r="BC50" s="87">
        <f>+BB50*(1+[1]Autodecl!$FR$29)</f>
        <v>14081.034239999999</v>
      </c>
      <c r="BD50" s="87">
        <f>+[1]Autodecl!$FY$33</f>
        <v>11305.655999999999</v>
      </c>
      <c r="BE50" s="87">
        <f>+[1]Autodecl!$FX$34</f>
        <v>9436.2544799999978</v>
      </c>
      <c r="BF50" s="87">
        <f>+BE50*(1+[1]Autodecl!$FR$29)</f>
        <v>9436.2544799999978</v>
      </c>
      <c r="BG50" s="87">
        <f>+BF50*(1+[1]Autodecl!$FR$29)</f>
        <v>9436.2544799999978</v>
      </c>
      <c r="BH50" s="87">
        <f>+BG50*(1+[1]Autodecl!$FR$29)</f>
        <v>9436.2544799999978</v>
      </c>
      <c r="BI50" s="87">
        <f>+BH50*(1+[1]Autodecl!$FR$29)</f>
        <v>9436.2544799999978</v>
      </c>
      <c r="BJ50" s="87">
        <f>+[1]Autodecl!$FY$34</f>
        <v>9436.2544799999978</v>
      </c>
      <c r="BK50" s="86">
        <v>1</v>
      </c>
      <c r="BL50" s="86">
        <v>1</v>
      </c>
      <c r="BM50" s="86">
        <v>1</v>
      </c>
      <c r="BN50" s="86">
        <v>1</v>
      </c>
      <c r="BO50" s="86">
        <v>1</v>
      </c>
      <c r="BP50" s="86">
        <v>1</v>
      </c>
    </row>
    <row r="51" spans="2:68" s="7" customFormat="1" ht="38.25" x14ac:dyDescent="0.25">
      <c r="B51" s="140" t="s">
        <v>271</v>
      </c>
      <c r="C51" s="86">
        <v>13</v>
      </c>
      <c r="D51" s="61" t="s">
        <v>126</v>
      </c>
      <c r="E51" s="136" t="s">
        <v>252</v>
      </c>
      <c r="F51" s="119">
        <v>4</v>
      </c>
      <c r="G51" s="26"/>
      <c r="H51" s="26"/>
      <c r="I51" s="84"/>
      <c r="J51" s="26"/>
      <c r="K51" s="78"/>
      <c r="L51" s="78"/>
      <c r="M51" s="78">
        <v>90</v>
      </c>
      <c r="N51" s="78">
        <v>90</v>
      </c>
      <c r="O51" s="78"/>
      <c r="P51" s="78"/>
      <c r="Q51" s="79">
        <v>13510.0224</v>
      </c>
      <c r="R51" s="79">
        <v>13627.462464</v>
      </c>
      <c r="S51" s="79"/>
      <c r="T51" s="79"/>
      <c r="U51" s="132" t="s">
        <v>237</v>
      </c>
      <c r="V51" s="72"/>
      <c r="W51" s="72"/>
      <c r="X51" s="72"/>
      <c r="Y51" s="72"/>
      <c r="Z51" s="72"/>
      <c r="AA51" s="72"/>
      <c r="AB51" s="72"/>
      <c r="AC51" s="72"/>
      <c r="AD51" s="72"/>
      <c r="AE51" s="72"/>
      <c r="AF51" s="72"/>
      <c r="AG51" s="72"/>
      <c r="AH51" s="72"/>
      <c r="AI51" s="72"/>
      <c r="AJ51" s="27"/>
      <c r="AK51" s="27"/>
      <c r="AL51" s="27"/>
      <c r="AM51" s="27"/>
      <c r="AN51" s="27"/>
      <c r="AO51" s="50">
        <f t="shared" si="44"/>
        <v>0</v>
      </c>
      <c r="AP51" s="96">
        <f t="shared" si="45"/>
        <v>0</v>
      </c>
      <c r="AQ51" s="47"/>
      <c r="AR51" s="105">
        <f t="shared" si="46"/>
        <v>0</v>
      </c>
      <c r="AS51" s="47"/>
      <c r="AT51" s="142" t="s">
        <v>290</v>
      </c>
      <c r="AU51" s="87"/>
      <c r="AV51" s="87"/>
      <c r="AW51" s="87">
        <f t="shared" si="47"/>
        <v>8693.1436965292414</v>
      </c>
      <c r="AX51" s="87">
        <f t="shared" si="48"/>
        <v>8693.1436965292414</v>
      </c>
      <c r="AY51" s="87">
        <f>+[1]Autodecl!$GL$33</f>
        <v>14342.863863562718</v>
      </c>
      <c r="AZ51" s="87">
        <f>+AY51*(1+[1]Autodecl!$GF$29)</f>
        <v>14428.921046744093</v>
      </c>
      <c r="BA51" s="87">
        <f>+AZ51*(1+[1]Autodecl!$GF$29)</f>
        <v>14515.494573024558</v>
      </c>
      <c r="BB51" s="87">
        <f>+BA51*(1+[1]Autodecl!$GF$29)</f>
        <v>14602.587540462706</v>
      </c>
      <c r="BC51" s="87">
        <f>+BB51*(1+[1]Autodecl!$GF$29)</f>
        <v>14690.203065705482</v>
      </c>
      <c r="BD51" s="87">
        <f>+[1]Autodecl!$GM$33</f>
        <v>8693.1436965292414</v>
      </c>
      <c r="BE51" s="87">
        <f>+[1]Autodecl!$GL$34</f>
        <v>14467.543660546629</v>
      </c>
      <c r="BF51" s="87">
        <f>+BE51*(1+[1]Autodecl!$GF$29)</f>
        <v>14554.348922509909</v>
      </c>
      <c r="BG51" s="87">
        <f>+BF51*(1+[1]Autodecl!$GF$29)</f>
        <v>14641.675016044968</v>
      </c>
      <c r="BH51" s="87">
        <f>+BG51*(1+[1]Autodecl!$GF$29)</f>
        <v>14729.525066141237</v>
      </c>
      <c r="BI51" s="87">
        <f>+BH51*(1+[1]Autodecl!$GF$29)</f>
        <v>14817.902216538085</v>
      </c>
      <c r="BJ51" s="87">
        <f>+[1]Autodecl!$GM$34</f>
        <v>8693.1436965292414</v>
      </c>
      <c r="BK51" s="67">
        <v>1</v>
      </c>
      <c r="BL51" s="67">
        <v>1</v>
      </c>
      <c r="BM51" s="67">
        <v>1</v>
      </c>
      <c r="BN51" s="67">
        <v>1</v>
      </c>
      <c r="BO51" s="67">
        <v>1</v>
      </c>
      <c r="BP51" s="67">
        <v>1</v>
      </c>
    </row>
    <row r="52" spans="2:68" s="7" customFormat="1" ht="38.25" x14ac:dyDescent="0.25">
      <c r="B52" s="103" t="s">
        <v>99</v>
      </c>
      <c r="C52" s="86">
        <v>14</v>
      </c>
      <c r="D52" s="61" t="s">
        <v>121</v>
      </c>
      <c r="E52" s="123" t="s">
        <v>252</v>
      </c>
      <c r="F52" s="119">
        <v>4</v>
      </c>
      <c r="G52" s="26"/>
      <c r="H52" s="26"/>
      <c r="I52" s="84"/>
      <c r="J52" s="26"/>
      <c r="K52" s="78"/>
      <c r="L52" s="78"/>
      <c r="M52" s="78">
        <v>90</v>
      </c>
      <c r="N52" s="78">
        <v>90</v>
      </c>
      <c r="O52" s="78"/>
      <c r="P52" s="78"/>
      <c r="Q52" s="79">
        <v>21487.994318880003</v>
      </c>
      <c r="R52" s="79">
        <v>17119.772664480002</v>
      </c>
      <c r="S52" s="101"/>
      <c r="T52" s="101"/>
      <c r="U52" s="100" t="s">
        <v>238</v>
      </c>
      <c r="V52" s="72"/>
      <c r="W52" s="72"/>
      <c r="X52" s="72">
        <v>16000</v>
      </c>
      <c r="Y52" s="72">
        <f>+X52*1.02</f>
        <v>16320</v>
      </c>
      <c r="Z52" s="72">
        <f t="shared" ref="Z52:AC52" si="51">+Y52*1.02</f>
        <v>16646.400000000001</v>
      </c>
      <c r="AA52" s="72">
        <f t="shared" si="51"/>
        <v>16979.328000000001</v>
      </c>
      <c r="AB52" s="72">
        <f t="shared" si="51"/>
        <v>17318.914560000001</v>
      </c>
      <c r="AC52" s="72">
        <f t="shared" si="51"/>
        <v>17665.2928512</v>
      </c>
      <c r="AD52" s="72">
        <v>16000</v>
      </c>
      <c r="AE52" s="72">
        <f>+AD52*1.02</f>
        <v>16320</v>
      </c>
      <c r="AF52" s="72">
        <f t="shared" ref="AF52:AI52" si="52">+AE52*1.02</f>
        <v>16646.400000000001</v>
      </c>
      <c r="AG52" s="72">
        <f t="shared" si="52"/>
        <v>16979.328000000001</v>
      </c>
      <c r="AH52" s="72">
        <f t="shared" si="52"/>
        <v>17318.914560000001</v>
      </c>
      <c r="AI52" s="72">
        <f t="shared" si="52"/>
        <v>17665.2928512</v>
      </c>
      <c r="AJ52" s="27">
        <v>5</v>
      </c>
      <c r="AK52" s="27">
        <v>3</v>
      </c>
      <c r="AL52" s="27">
        <v>5</v>
      </c>
      <c r="AM52" s="27">
        <v>5</v>
      </c>
      <c r="AN52" s="27">
        <v>0</v>
      </c>
      <c r="AO52" s="50">
        <f t="shared" si="44"/>
        <v>18</v>
      </c>
      <c r="AP52" s="96">
        <f t="shared" si="45"/>
        <v>0.72</v>
      </c>
      <c r="AQ52" s="47"/>
      <c r="AR52" s="105">
        <f t="shared" si="46"/>
        <v>0.72</v>
      </c>
      <c r="AS52" s="47"/>
      <c r="AT52" s="132" t="s">
        <v>284</v>
      </c>
      <c r="AU52" s="87"/>
      <c r="AV52" s="87"/>
      <c r="AW52" s="87">
        <f>+BD52</f>
        <v>7356.7701618058363</v>
      </c>
      <c r="AX52" s="87">
        <f>+BJ52</f>
        <v>9122.6010159939888</v>
      </c>
      <c r="AY52" s="87">
        <f>+[1]Autodecl!$IC$33</f>
        <v>6663.253396384961</v>
      </c>
      <c r="AZ52" s="87">
        <f>+AY52*(1+[1]Autodecl!$IB$28)</f>
        <v>6796.5184643126604</v>
      </c>
      <c r="BA52" s="87">
        <f>+AZ52*(1+[1]Autodecl!$IB$28)</f>
        <v>6932.4488335989136</v>
      </c>
      <c r="BB52" s="87">
        <f>+BA52*(1+[1]Autodecl!$IB$28)</f>
        <v>7071.0978102708923</v>
      </c>
      <c r="BC52" s="87">
        <f>+BB52*(1+[1]Autodecl!$IB$28)</f>
        <v>7212.51976647631</v>
      </c>
      <c r="BD52" s="87">
        <f>+BC52*(1+[1]Autodecl!$IB$28)</f>
        <v>7356.7701618058363</v>
      </c>
      <c r="BE52" s="87">
        <f>+[1]Autodecl!$IC$34</f>
        <v>8262.62080597145</v>
      </c>
      <c r="BF52" s="87">
        <f>+BE52*(1+[1]Autodecl!$IB$28)</f>
        <v>8427.8732220908787</v>
      </c>
      <c r="BG52" s="87">
        <f>+BF52*(1+[1]Autodecl!$IB$28)</f>
        <v>8596.4306865326962</v>
      </c>
      <c r="BH52" s="87">
        <f>+BG52*(1+[1]Autodecl!$IB$28)</f>
        <v>8768.3593002633497</v>
      </c>
      <c r="BI52" s="87">
        <f>+BH52*(1+[1]Autodecl!$IB$28)</f>
        <v>8943.726486268617</v>
      </c>
      <c r="BJ52" s="87">
        <f>+BI52*(1+[1]Autodecl!$IB$28)</f>
        <v>9122.6010159939888</v>
      </c>
      <c r="BK52" s="67">
        <v>1</v>
      </c>
      <c r="BL52" s="67">
        <v>1</v>
      </c>
      <c r="BM52" s="67">
        <v>1</v>
      </c>
      <c r="BN52" s="67">
        <v>1</v>
      </c>
      <c r="BO52" s="67">
        <v>1</v>
      </c>
      <c r="BP52" s="67">
        <v>1</v>
      </c>
    </row>
    <row r="53" spans="2:68" s="7" customFormat="1" ht="38.25" x14ac:dyDescent="0.25">
      <c r="B53" s="141" t="s">
        <v>100</v>
      </c>
      <c r="C53" s="86">
        <v>15</v>
      </c>
      <c r="D53" s="64" t="s">
        <v>122</v>
      </c>
      <c r="E53" s="136" t="s">
        <v>252</v>
      </c>
      <c r="F53" s="119">
        <v>4</v>
      </c>
      <c r="G53" s="53"/>
      <c r="H53" s="53"/>
      <c r="I53" s="85"/>
      <c r="J53" s="53"/>
      <c r="K53" s="80"/>
      <c r="L53" s="80"/>
      <c r="M53" s="78">
        <v>90</v>
      </c>
      <c r="N53" s="78">
        <v>90</v>
      </c>
      <c r="O53" s="80"/>
      <c r="P53" s="80"/>
      <c r="Q53" s="81">
        <v>11586.183857279999</v>
      </c>
      <c r="R53" s="81">
        <v>7560.1675382399999</v>
      </c>
      <c r="S53" s="106"/>
      <c r="T53" s="106"/>
      <c r="U53" s="139" t="s">
        <v>237</v>
      </c>
      <c r="V53" s="107"/>
      <c r="W53" s="107"/>
      <c r="X53" s="107"/>
      <c r="Y53" s="107"/>
      <c r="Z53" s="107"/>
      <c r="AA53" s="107"/>
      <c r="AB53" s="107"/>
      <c r="AC53" s="107"/>
      <c r="AD53" s="107"/>
      <c r="AE53" s="107"/>
      <c r="AF53" s="107"/>
      <c r="AG53" s="107"/>
      <c r="AH53" s="107"/>
      <c r="AI53" s="107"/>
      <c r="AJ53" s="58"/>
      <c r="AK53" s="58"/>
      <c r="AL53" s="58"/>
      <c r="AM53" s="58"/>
      <c r="AN53" s="58"/>
      <c r="AO53" s="108">
        <f t="shared" si="44"/>
        <v>0</v>
      </c>
      <c r="AP53" s="109">
        <f t="shared" si="45"/>
        <v>0</v>
      </c>
      <c r="AQ53" s="47"/>
      <c r="AR53" s="105">
        <f t="shared" si="46"/>
        <v>0</v>
      </c>
      <c r="AS53" s="47"/>
      <c r="AT53" s="142" t="s">
        <v>290</v>
      </c>
      <c r="AU53" s="88"/>
      <c r="AV53" s="88"/>
      <c r="AW53" s="87">
        <f t="shared" ref="AW53" si="53">+BD53</f>
        <v>11586.183857279999</v>
      </c>
      <c r="AX53" s="87">
        <f t="shared" ref="AX53" si="54">+BJ53</f>
        <v>6372.416447999999</v>
      </c>
      <c r="AY53" s="87">
        <f>+[1]Autodecl!$IP$33</f>
        <v>11586.183857279999</v>
      </c>
      <c r="AZ53" s="87">
        <f>+AY53*(1+[1]Autodecl!$IJ$29)</f>
        <v>11586.183857279999</v>
      </c>
      <c r="BA53" s="87">
        <f>+AZ53*(1+[1]Autodecl!$IJ$29)</f>
        <v>11586.183857279999</v>
      </c>
      <c r="BB53" s="87">
        <f>+BA53*(1+[1]Autodecl!$IJ$29)</f>
        <v>11586.183857279999</v>
      </c>
      <c r="BC53" s="87">
        <f>+BB53*(1+[1]Autodecl!$IJ$29)</f>
        <v>11586.183857279999</v>
      </c>
      <c r="BD53" s="87">
        <f>+[1]Autodecl!$IQ$33</f>
        <v>11586.183857279999</v>
      </c>
      <c r="BE53" s="87">
        <f>+[1]Autodecl!$IP$34</f>
        <v>7560.1675382399999</v>
      </c>
      <c r="BF53" s="87">
        <f>+BE53*(1+[1]Autodecl!$IJ$29)</f>
        <v>7560.1675382399999</v>
      </c>
      <c r="BG53" s="87">
        <f>+BF53*(1+[1]Autodecl!$IJ$29)</f>
        <v>7560.1675382399999</v>
      </c>
      <c r="BH53" s="87">
        <f>+BG53*(1+[1]Autodecl!$IJ$29)</f>
        <v>7560.1675382399999</v>
      </c>
      <c r="BI53" s="87">
        <f>+BH53*(1+[1]Autodecl!$IJ$29)</f>
        <v>7560.1675382399999</v>
      </c>
      <c r="BJ53" s="87">
        <f>+[1]Autodecl!$IQ$34</f>
        <v>6372.416447999999</v>
      </c>
      <c r="BK53" s="110">
        <v>2</v>
      </c>
      <c r="BL53" s="110">
        <v>2</v>
      </c>
      <c r="BM53" s="110">
        <v>2</v>
      </c>
      <c r="BN53" s="110">
        <v>2</v>
      </c>
      <c r="BO53" s="110">
        <v>2</v>
      </c>
      <c r="BP53" s="110">
        <v>2</v>
      </c>
    </row>
    <row r="54" spans="2:68" s="7" customFormat="1" ht="63.75" x14ac:dyDescent="0.25">
      <c r="B54" s="104" t="s">
        <v>232</v>
      </c>
      <c r="C54" s="86">
        <v>16</v>
      </c>
      <c r="D54" s="61" t="s">
        <v>127</v>
      </c>
      <c r="E54" s="123" t="s">
        <v>252</v>
      </c>
      <c r="F54" s="119">
        <v>4</v>
      </c>
      <c r="G54" s="26"/>
      <c r="H54" s="26"/>
      <c r="I54" s="84"/>
      <c r="J54" s="26"/>
      <c r="K54" s="78"/>
      <c r="L54" s="78"/>
      <c r="M54" s="78">
        <v>90</v>
      </c>
      <c r="N54" s="78">
        <v>90</v>
      </c>
      <c r="O54" s="78"/>
      <c r="P54" s="78"/>
      <c r="Q54" s="79">
        <v>18396.809423999999</v>
      </c>
      <c r="R54" s="79">
        <v>9740.3035679999994</v>
      </c>
      <c r="S54" s="79"/>
      <c r="T54" s="79"/>
      <c r="U54" s="100" t="s">
        <v>238</v>
      </c>
      <c r="V54" s="72"/>
      <c r="W54" s="72"/>
      <c r="X54" s="72">
        <v>6263.4</v>
      </c>
      <c r="Y54" s="72">
        <v>6451.3</v>
      </c>
      <c r="Z54" s="72">
        <f>+Y54*1.03</f>
        <v>6644.8389999999999</v>
      </c>
      <c r="AA54" s="72">
        <f t="shared" ref="AA54:AC54" si="55">+Z54*1.03</f>
        <v>6844.1841700000004</v>
      </c>
      <c r="AB54" s="72">
        <f t="shared" si="55"/>
        <v>7049.5096951000005</v>
      </c>
      <c r="AC54" s="72">
        <f t="shared" si="55"/>
        <v>7260.9949859530007</v>
      </c>
      <c r="AD54" s="72">
        <v>6303.6</v>
      </c>
      <c r="AE54" s="72">
        <f>+AD54*1.03</f>
        <v>6492.7080000000005</v>
      </c>
      <c r="AF54" s="72">
        <f t="shared" ref="AF54:AI54" si="56">+AE54*1.03</f>
        <v>6687.4892400000008</v>
      </c>
      <c r="AG54" s="72">
        <f t="shared" si="56"/>
        <v>6888.1139172000012</v>
      </c>
      <c r="AH54" s="72">
        <f t="shared" si="56"/>
        <v>7094.7573347160014</v>
      </c>
      <c r="AI54" s="72">
        <f t="shared" si="56"/>
        <v>7307.6000547574813</v>
      </c>
      <c r="AJ54" s="27">
        <v>3</v>
      </c>
      <c r="AK54" s="27">
        <v>3</v>
      </c>
      <c r="AL54" s="27">
        <v>5</v>
      </c>
      <c r="AM54" s="27">
        <v>5</v>
      </c>
      <c r="AN54" s="27">
        <v>0</v>
      </c>
      <c r="AO54" s="50">
        <f t="shared" si="44"/>
        <v>16</v>
      </c>
      <c r="AP54" s="96">
        <f t="shared" si="45"/>
        <v>0.64</v>
      </c>
      <c r="AQ54" s="47"/>
      <c r="AR54" s="105">
        <f t="shared" si="46"/>
        <v>0.64</v>
      </c>
      <c r="AS54" s="47"/>
      <c r="AT54" s="147" t="s">
        <v>297</v>
      </c>
      <c r="AU54" s="87">
        <v>6702.8830150895983</v>
      </c>
      <c r="AV54" s="87">
        <v>6545.9404865520019</v>
      </c>
      <c r="AW54" s="87">
        <f>+BD54</f>
        <v>6644.7693936271171</v>
      </c>
      <c r="AX54" s="87">
        <f>+BJ54</f>
        <v>6785.1575579523087</v>
      </c>
      <c r="AY54" s="87">
        <f>+[1]Autodecl!$LA$33</f>
        <v>6743.1003131801353</v>
      </c>
      <c r="AZ54" s="87">
        <f>+AY54*(1+[1]Autodecl!$KU$29)</f>
        <v>6783.5589150592159</v>
      </c>
      <c r="BA54" s="87">
        <f>+AZ54*(1+[1]Autodecl!$KU$29)</f>
        <v>6824.2602685495713</v>
      </c>
      <c r="BB54" s="87">
        <f>+BA54*(1+[1]Autodecl!$KU$29)</f>
        <v>6865.2058301608686</v>
      </c>
      <c r="BC54" s="87">
        <f>+[1]Autodecl!$LB$33</f>
        <v>6605.1385622535954</v>
      </c>
      <c r="BD54" s="87">
        <f>+BC54*(1+[1]Autodecl!$KU$29)</f>
        <v>6644.7693936271171</v>
      </c>
      <c r="BE54" s="87">
        <f>+[1]Autodecl!$LA$34</f>
        <v>6585.2161294713133</v>
      </c>
      <c r="BF54" s="87">
        <f>+BE54*(1+[1]Autodecl!$KU$29)</f>
        <v>6624.7274262481415</v>
      </c>
      <c r="BG54" s="87">
        <f>+BF54*(1+[1]Autodecl!$KU$29)</f>
        <v>6664.4757908056299</v>
      </c>
      <c r="BH54" s="87">
        <f>+BG54*(1+[1]Autodecl!$KU$29)</f>
        <v>6704.462645550464</v>
      </c>
      <c r="BI54" s="87">
        <f>+[1]Autodecl!$LB$34</f>
        <v>6744.6894214237664</v>
      </c>
      <c r="BJ54" s="87">
        <f>+BI54*(1+[1]Autodecl!$KU$29)</f>
        <v>6785.1575579523087</v>
      </c>
      <c r="BK54" s="67">
        <v>2</v>
      </c>
      <c r="BL54" s="67">
        <v>2</v>
      </c>
      <c r="BM54" s="67">
        <v>2</v>
      </c>
      <c r="BN54" s="67">
        <v>2</v>
      </c>
      <c r="BO54" s="67">
        <v>1</v>
      </c>
      <c r="BP54" s="67">
        <v>1</v>
      </c>
    </row>
    <row r="55" spans="2:68" s="7" customFormat="1" ht="51" x14ac:dyDescent="0.25">
      <c r="B55" s="104" t="s">
        <v>233</v>
      </c>
      <c r="C55" s="86">
        <v>17</v>
      </c>
      <c r="D55" s="61" t="s">
        <v>128</v>
      </c>
      <c r="E55" s="123" t="s">
        <v>252</v>
      </c>
      <c r="F55" s="119">
        <v>4</v>
      </c>
      <c r="G55" s="26"/>
      <c r="H55" s="26"/>
      <c r="I55" s="84"/>
      <c r="J55" s="26"/>
      <c r="K55" s="78"/>
      <c r="L55" s="78"/>
      <c r="M55" s="78">
        <v>90</v>
      </c>
      <c r="N55" s="78">
        <v>90</v>
      </c>
      <c r="O55" s="78"/>
      <c r="P55" s="78"/>
      <c r="Q55" s="79">
        <v>799648.91117279988</v>
      </c>
      <c r="R55" s="79">
        <v>354475.04687999992</v>
      </c>
      <c r="S55" s="101"/>
      <c r="T55" s="101"/>
      <c r="U55" s="100" t="s">
        <v>238</v>
      </c>
      <c r="V55" s="72"/>
      <c r="W55" s="72"/>
      <c r="X55" s="72">
        <v>473385.61</v>
      </c>
      <c r="Y55" s="72">
        <v>475371.73649023718</v>
      </c>
      <c r="Z55" s="72">
        <v>477143.97243537189</v>
      </c>
      <c r="AA55" s="72">
        <v>479052.54832511337</v>
      </c>
      <c r="AB55" s="72">
        <v>480968.75851841387</v>
      </c>
      <c r="AC55" s="72">
        <v>482892.63355248753</v>
      </c>
      <c r="AD55" s="72">
        <v>209373.32</v>
      </c>
      <c r="AE55" s="72">
        <v>210251.76220106505</v>
      </c>
      <c r="AF55" s="72">
        <v>211035.60293432308</v>
      </c>
      <c r="AG55" s="72">
        <v>211879.74534606034</v>
      </c>
      <c r="AH55" s="72">
        <v>212727.2643274446</v>
      </c>
      <c r="AI55" s="72">
        <v>213578.17338475437</v>
      </c>
      <c r="AJ55" s="27">
        <v>0</v>
      </c>
      <c r="AK55" s="27">
        <v>0</v>
      </c>
      <c r="AL55" s="27">
        <v>5</v>
      </c>
      <c r="AM55" s="27">
        <v>5</v>
      </c>
      <c r="AN55" s="27">
        <v>3</v>
      </c>
      <c r="AO55" s="50">
        <f t="shared" si="44"/>
        <v>13</v>
      </c>
      <c r="AP55" s="96">
        <f t="shared" si="45"/>
        <v>0.52</v>
      </c>
      <c r="AQ55" s="47"/>
      <c r="AR55" s="105">
        <f t="shared" si="46"/>
        <v>0.52</v>
      </c>
      <c r="AS55" s="47"/>
      <c r="AT55" s="132" t="s">
        <v>292</v>
      </c>
      <c r="AU55" s="87"/>
      <c r="AV55" s="87"/>
      <c r="AW55" s="87">
        <f>+BD55</f>
        <v>288581.25511104829</v>
      </c>
      <c r="AX55" s="87">
        <f>+BJ55</f>
        <v>127636.35859646676</v>
      </c>
      <c r="AY55" s="87">
        <f>+X55</f>
        <v>473385.61</v>
      </c>
      <c r="AZ55" s="87">
        <f t="shared" ref="AZ55:BI55" si="57">+Y55</f>
        <v>475371.73649023718</v>
      </c>
      <c r="BA55" s="87">
        <f t="shared" si="57"/>
        <v>477143.97243537189</v>
      </c>
      <c r="BB55" s="87">
        <f t="shared" si="57"/>
        <v>479052.54832511337</v>
      </c>
      <c r="BC55" s="87">
        <f t="shared" si="57"/>
        <v>480968.75851841387</v>
      </c>
      <c r="BD55" s="87">
        <f>+BC55*0.6</f>
        <v>288581.25511104829</v>
      </c>
      <c r="BE55" s="87">
        <f t="shared" si="57"/>
        <v>209373.32</v>
      </c>
      <c r="BF55" s="87">
        <f t="shared" si="57"/>
        <v>210251.76220106505</v>
      </c>
      <c r="BG55" s="87">
        <f t="shared" si="57"/>
        <v>211035.60293432308</v>
      </c>
      <c r="BH55" s="87">
        <f t="shared" si="57"/>
        <v>211879.74534606034</v>
      </c>
      <c r="BI55" s="87">
        <f t="shared" si="57"/>
        <v>212727.2643274446</v>
      </c>
      <c r="BJ55" s="87">
        <f>+BI55*0.6</f>
        <v>127636.35859646676</v>
      </c>
      <c r="BK55" s="67">
        <v>6</v>
      </c>
      <c r="BL55" s="67">
        <v>6</v>
      </c>
      <c r="BM55" s="67">
        <v>6</v>
      </c>
      <c r="BN55" s="67">
        <v>6</v>
      </c>
      <c r="BO55" s="67">
        <v>6</v>
      </c>
      <c r="BP55" s="67">
        <v>6</v>
      </c>
    </row>
    <row r="56" spans="2:68" s="7" customFormat="1" ht="38.25" x14ac:dyDescent="0.25">
      <c r="B56" s="137" t="s">
        <v>101</v>
      </c>
      <c r="C56" s="86">
        <v>18</v>
      </c>
      <c r="D56" s="61" t="s">
        <v>67</v>
      </c>
      <c r="E56" s="136" t="s">
        <v>252</v>
      </c>
      <c r="F56" s="119">
        <v>4</v>
      </c>
      <c r="G56" s="26"/>
      <c r="H56" s="26"/>
      <c r="I56" s="84"/>
      <c r="J56" s="26"/>
      <c r="K56" s="78"/>
      <c r="L56" s="78"/>
      <c r="M56" s="78">
        <v>90</v>
      </c>
      <c r="N56" s="78">
        <v>90</v>
      </c>
      <c r="O56" s="78"/>
      <c r="P56" s="78"/>
      <c r="Q56" s="79">
        <v>24640.186867199998</v>
      </c>
      <c r="R56" s="79">
        <v>27340.494710399995</v>
      </c>
      <c r="S56" s="101"/>
      <c r="T56" s="101"/>
      <c r="U56" s="132" t="s">
        <v>237</v>
      </c>
      <c r="V56" s="101"/>
      <c r="W56" s="101"/>
      <c r="X56" s="101"/>
      <c r="Y56" s="101"/>
      <c r="Z56" s="101"/>
      <c r="AA56" s="101"/>
      <c r="AB56" s="101"/>
      <c r="AC56" s="101"/>
      <c r="AD56" s="101"/>
      <c r="AE56" s="101"/>
      <c r="AF56" s="101"/>
      <c r="AG56" s="101"/>
      <c r="AH56" s="101"/>
      <c r="AI56" s="101"/>
      <c r="AJ56" s="48"/>
      <c r="AK56" s="48"/>
      <c r="AL56" s="48"/>
      <c r="AM56" s="48"/>
      <c r="AN56" s="48"/>
      <c r="AO56" s="50">
        <f t="shared" si="44"/>
        <v>0</v>
      </c>
      <c r="AP56" s="96">
        <f t="shared" si="45"/>
        <v>0</v>
      </c>
      <c r="AQ56" s="47"/>
      <c r="AR56" s="105">
        <f t="shared" si="46"/>
        <v>0</v>
      </c>
      <c r="AS56" s="47"/>
      <c r="AT56" s="142" t="s">
        <v>290</v>
      </c>
      <c r="AU56" s="87"/>
      <c r="AV56" s="87"/>
      <c r="AW56" s="87">
        <f t="shared" ref="AW56:AW72" si="58">+BD56</f>
        <v>13226.198399999999</v>
      </c>
      <c r="AX56" s="87">
        <f t="shared" ref="AX56:AX72" si="59">+BJ56</f>
        <v>13226.198399999999</v>
      </c>
      <c r="AY56" s="87">
        <f>+[1]Autodecl!$NE$33</f>
        <v>24640.186867199998</v>
      </c>
      <c r="AZ56" s="87">
        <f>+AY56*(1+[1]Autodecl!$MY$29)</f>
        <v>24640.186867199998</v>
      </c>
      <c r="BA56" s="87">
        <f>+AZ56*(1+[1]Autodecl!$MY$29)</f>
        <v>24640.186867199998</v>
      </c>
      <c r="BB56" s="87">
        <f>+BA56*(1+[1]Autodecl!$MY$29)</f>
        <v>24640.186867199998</v>
      </c>
      <c r="BC56" s="87">
        <f>+BB56*(1+[1]Autodecl!$MY$29)</f>
        <v>24640.186867199998</v>
      </c>
      <c r="BD56" s="87">
        <f>+[1]Autodecl!$NF$33</f>
        <v>13226.198399999999</v>
      </c>
      <c r="BE56" s="87">
        <f>+[1]Autodecl!$NE$34</f>
        <v>27340.494710399995</v>
      </c>
      <c r="BF56" s="87">
        <f>+BE56*(1+[1]Autodecl!$MY$29)</f>
        <v>27340.494710399995</v>
      </c>
      <c r="BG56" s="87">
        <f>+BF56*(1+[1]Autodecl!$MY$29)</f>
        <v>27340.494710399995</v>
      </c>
      <c r="BH56" s="87">
        <f>+BG56*(1+[1]Autodecl!$MY$29)</f>
        <v>27340.494710399995</v>
      </c>
      <c r="BI56" s="87">
        <f>+BH56*(1+[1]Autodecl!$MY$29)</f>
        <v>27340.494710399995</v>
      </c>
      <c r="BJ56" s="87">
        <f>+[1]Autodecl!$NF$34</f>
        <v>13226.198399999999</v>
      </c>
      <c r="BK56" s="86">
        <v>3</v>
      </c>
      <c r="BL56" s="86">
        <v>3</v>
      </c>
      <c r="BM56" s="86">
        <v>3</v>
      </c>
      <c r="BN56" s="86">
        <v>3</v>
      </c>
      <c r="BO56" s="86">
        <v>3</v>
      </c>
      <c r="BP56" s="86">
        <v>3</v>
      </c>
    </row>
    <row r="57" spans="2:68" s="7" customFormat="1" ht="38.25" x14ac:dyDescent="0.25">
      <c r="B57" s="137" t="s">
        <v>102</v>
      </c>
      <c r="C57" s="86">
        <v>19</v>
      </c>
      <c r="D57" s="128" t="s">
        <v>272</v>
      </c>
      <c r="E57" s="136" t="s">
        <v>252</v>
      </c>
      <c r="F57" s="119">
        <v>4</v>
      </c>
      <c r="G57" s="26"/>
      <c r="H57" s="26"/>
      <c r="I57" s="84"/>
      <c r="J57" s="26"/>
      <c r="K57" s="78"/>
      <c r="L57" s="78"/>
      <c r="M57" s="78">
        <v>90</v>
      </c>
      <c r="N57" s="78">
        <v>90</v>
      </c>
      <c r="O57" s="78"/>
      <c r="P57" s="78"/>
      <c r="Q57" s="79">
        <v>16498.310688000001</v>
      </c>
      <c r="R57" s="79">
        <v>9371.23776</v>
      </c>
      <c r="S57" s="101"/>
      <c r="T57" s="101"/>
      <c r="U57" s="132" t="s">
        <v>237</v>
      </c>
      <c r="V57" s="72"/>
      <c r="W57" s="72"/>
      <c r="X57" s="72"/>
      <c r="Y57" s="72"/>
      <c r="Z57" s="72"/>
      <c r="AA57" s="72"/>
      <c r="AB57" s="72"/>
      <c r="AC57" s="72"/>
      <c r="AD57" s="72"/>
      <c r="AE57" s="72"/>
      <c r="AF57" s="72"/>
      <c r="AG57" s="72"/>
      <c r="AH57" s="72"/>
      <c r="AI57" s="72"/>
      <c r="AJ57" s="27"/>
      <c r="AK57" s="27"/>
      <c r="AL57" s="27"/>
      <c r="AM57" s="27"/>
      <c r="AN57" s="27"/>
      <c r="AO57" s="50">
        <f t="shared" si="44"/>
        <v>0</v>
      </c>
      <c r="AP57" s="96">
        <f t="shared" si="45"/>
        <v>0</v>
      </c>
      <c r="AQ57" s="47"/>
      <c r="AR57" s="105">
        <f t="shared" si="46"/>
        <v>0</v>
      </c>
      <c r="AS57" s="47"/>
      <c r="AT57" s="142" t="s">
        <v>290</v>
      </c>
      <c r="AU57" s="87"/>
      <c r="AV57" s="87"/>
      <c r="AW57" s="87">
        <f t="shared" si="58"/>
        <v>16498.310688000001</v>
      </c>
      <c r="AX57" s="87">
        <f t="shared" si="59"/>
        <v>9371.23776</v>
      </c>
      <c r="AY57" s="87">
        <f>+[1]Autodecl!$NS$33</f>
        <v>16498.310688000001</v>
      </c>
      <c r="AZ57" s="87">
        <f>+AY57*(1+[1]Autodecl!$NM$29)</f>
        <v>16498.310688000001</v>
      </c>
      <c r="BA57" s="87">
        <f>+AZ57*(1+[1]Autodecl!$NM$29)</f>
        <v>16498.310688000001</v>
      </c>
      <c r="BB57" s="87">
        <f>+BA57*(1+[1]Autodecl!$NM$29)</f>
        <v>16498.310688000001</v>
      </c>
      <c r="BC57" s="87">
        <f>+BB57*(1+[1]Autodecl!$NM$29)</f>
        <v>16498.310688000001</v>
      </c>
      <c r="BD57" s="87">
        <f t="shared" ref="BD57:BJ57" si="60">+BC57*1</f>
        <v>16498.310688000001</v>
      </c>
      <c r="BE57" s="87">
        <f>+[1]Autodecl!$NS$34</f>
        <v>9371.23776</v>
      </c>
      <c r="BF57" s="87">
        <f>+BE57*(1+[1]Autodecl!$NM$29)</f>
        <v>9371.23776</v>
      </c>
      <c r="BG57" s="87">
        <f>+BF57*(1+[1]Autodecl!$NM$29)</f>
        <v>9371.23776</v>
      </c>
      <c r="BH57" s="87">
        <f>+BG57*(1+[1]Autodecl!$NM$29)</f>
        <v>9371.23776</v>
      </c>
      <c r="BI57" s="87">
        <f>+BH57*(1+[1]Autodecl!$NM$29)</f>
        <v>9371.23776</v>
      </c>
      <c r="BJ57" s="87">
        <f t="shared" si="60"/>
        <v>9371.23776</v>
      </c>
      <c r="BK57" s="67">
        <v>1</v>
      </c>
      <c r="BL57" s="67">
        <v>1</v>
      </c>
      <c r="BM57" s="67">
        <v>1</v>
      </c>
      <c r="BN57" s="67">
        <v>1</v>
      </c>
      <c r="BO57" s="67">
        <v>1</v>
      </c>
      <c r="BP57" s="67">
        <v>1</v>
      </c>
    </row>
    <row r="58" spans="2:68" s="7" customFormat="1" ht="38.25" x14ac:dyDescent="0.25">
      <c r="B58" s="137" t="s">
        <v>103</v>
      </c>
      <c r="C58" s="86">
        <v>20</v>
      </c>
      <c r="D58" s="61" t="s">
        <v>129</v>
      </c>
      <c r="E58" s="136" t="s">
        <v>252</v>
      </c>
      <c r="F58" s="119">
        <v>4</v>
      </c>
      <c r="G58" s="26"/>
      <c r="H58" s="26"/>
      <c r="I58" s="84"/>
      <c r="J58" s="26"/>
      <c r="K58" s="78"/>
      <c r="L58" s="78"/>
      <c r="M58" s="78">
        <v>90</v>
      </c>
      <c r="N58" s="78">
        <v>90</v>
      </c>
      <c r="O58" s="78"/>
      <c r="P58" s="78"/>
      <c r="Q58" s="79">
        <v>15316.442323199999</v>
      </c>
      <c r="R58" s="79">
        <v>19973.640959999997</v>
      </c>
      <c r="S58" s="101"/>
      <c r="T58" s="101"/>
      <c r="U58" s="132" t="s">
        <v>237</v>
      </c>
      <c r="V58" s="101"/>
      <c r="W58" s="101"/>
      <c r="X58" s="101"/>
      <c r="Y58" s="101"/>
      <c r="Z58" s="101"/>
      <c r="AA58" s="101"/>
      <c r="AB58" s="101"/>
      <c r="AC58" s="101"/>
      <c r="AD58" s="101"/>
      <c r="AE58" s="101"/>
      <c r="AF58" s="101"/>
      <c r="AG58" s="101"/>
      <c r="AH58" s="101"/>
      <c r="AI58" s="101"/>
      <c r="AJ58" s="48"/>
      <c r="AK58" s="48"/>
      <c r="AL58" s="48"/>
      <c r="AM58" s="48"/>
      <c r="AN58" s="48"/>
      <c r="AO58" s="50">
        <f t="shared" si="44"/>
        <v>0</v>
      </c>
      <c r="AP58" s="96">
        <f t="shared" si="45"/>
        <v>0</v>
      </c>
      <c r="AQ58" s="47"/>
      <c r="AR58" s="105">
        <f t="shared" si="46"/>
        <v>0</v>
      </c>
      <c r="AS58" s="47"/>
      <c r="AT58" s="142" t="s">
        <v>290</v>
      </c>
      <c r="AU58" s="87"/>
      <c r="AV58" s="87"/>
      <c r="AW58" s="87">
        <f t="shared" si="58"/>
        <v>9610.0031232000001</v>
      </c>
      <c r="AX58" s="87">
        <f t="shared" si="59"/>
        <v>9741.7857599999988</v>
      </c>
      <c r="AY58" s="87">
        <f>+[1]Autodecl!$OU$33</f>
        <v>15316.442323199999</v>
      </c>
      <c r="AZ58" s="87">
        <f>+AY58*(1+[1]Autodecl!$OO$29)</f>
        <v>15316.442323199999</v>
      </c>
      <c r="BA58" s="87">
        <f>+AZ58*(1+[1]Autodecl!$OO$29)</f>
        <v>15316.442323199999</v>
      </c>
      <c r="BB58" s="87">
        <f>+BA58*(1+[1]Autodecl!$OO$29)</f>
        <v>15316.442323199999</v>
      </c>
      <c r="BC58" s="87">
        <f>+BB58*(1+[1]Autodecl!$OO$29)</f>
        <v>15316.442323199999</v>
      </c>
      <c r="BD58" s="87">
        <f>+[1]Autodecl!$OV$33</f>
        <v>9610.0031232000001</v>
      </c>
      <c r="BE58" s="87">
        <f>+[1]Autodecl!$OU$34</f>
        <v>19973.640959999997</v>
      </c>
      <c r="BF58" s="87">
        <f>+BE58*(1+[1]Autodecl!$OO$29)</f>
        <v>19973.640959999997</v>
      </c>
      <c r="BG58" s="87">
        <f>+BF58*(1+[1]Autodecl!$OO$29)</f>
        <v>19973.640959999997</v>
      </c>
      <c r="BH58" s="87">
        <f>+BG58*(1+[1]Autodecl!$OO$29)</f>
        <v>19973.640959999997</v>
      </c>
      <c r="BI58" s="87">
        <f>+BH58*(1+[1]Autodecl!$OO$29)</f>
        <v>19973.640959999997</v>
      </c>
      <c r="BJ58" s="87">
        <f>+[1]Autodecl!$OV$34</f>
        <v>9741.7857599999988</v>
      </c>
      <c r="BK58" s="86">
        <v>6</v>
      </c>
      <c r="BL58" s="86">
        <v>6</v>
      </c>
      <c r="BM58" s="86">
        <v>6</v>
      </c>
      <c r="BN58" s="86">
        <v>6</v>
      </c>
      <c r="BO58" s="86">
        <v>6</v>
      </c>
      <c r="BP58" s="86">
        <v>6</v>
      </c>
    </row>
    <row r="59" spans="2:68" s="7" customFormat="1" ht="38.25" x14ac:dyDescent="0.25">
      <c r="B59" s="143" t="s">
        <v>234</v>
      </c>
      <c r="C59" s="86">
        <v>21</v>
      </c>
      <c r="D59" s="61" t="s">
        <v>130</v>
      </c>
      <c r="E59" s="136" t="s">
        <v>252</v>
      </c>
      <c r="F59" s="119">
        <v>4</v>
      </c>
      <c r="G59" s="26"/>
      <c r="H59" s="26"/>
      <c r="I59" s="84"/>
      <c r="J59" s="26"/>
      <c r="K59" s="78"/>
      <c r="L59" s="78"/>
      <c r="M59" s="78">
        <v>90</v>
      </c>
      <c r="N59" s="78">
        <v>90</v>
      </c>
      <c r="O59" s="78"/>
      <c r="P59" s="78"/>
      <c r="Q59" s="79">
        <v>10380.862799999999</v>
      </c>
      <c r="R59" s="79">
        <v>11615.497200000002</v>
      </c>
      <c r="S59" s="79"/>
      <c r="T59" s="79"/>
      <c r="U59" s="132" t="s">
        <v>237</v>
      </c>
      <c r="V59" s="72"/>
      <c r="W59" s="72"/>
      <c r="X59" s="72"/>
      <c r="Y59" s="72"/>
      <c r="Z59" s="72"/>
      <c r="AA59" s="72"/>
      <c r="AB59" s="72"/>
      <c r="AC59" s="72"/>
      <c r="AD59" s="72"/>
      <c r="AE59" s="72"/>
      <c r="AF59" s="72"/>
      <c r="AG59" s="72"/>
      <c r="AH59" s="72"/>
      <c r="AI59" s="72"/>
      <c r="AJ59" s="27"/>
      <c r="AK59" s="27"/>
      <c r="AL59" s="27"/>
      <c r="AM59" s="27"/>
      <c r="AN59" s="27"/>
      <c r="AO59" s="50">
        <f t="shared" si="44"/>
        <v>0</v>
      </c>
      <c r="AP59" s="96">
        <f t="shared" si="45"/>
        <v>0</v>
      </c>
      <c r="AQ59" s="47"/>
      <c r="AR59" s="105">
        <f t="shared" si="46"/>
        <v>0</v>
      </c>
      <c r="AS59" s="47"/>
      <c r="AT59" s="142" t="s">
        <v>290</v>
      </c>
      <c r="AU59" s="87"/>
      <c r="AV59" s="87"/>
      <c r="AW59" s="87">
        <f t="shared" si="58"/>
        <v>8237.7713197233606</v>
      </c>
      <c r="AX59" s="87">
        <f t="shared" si="59"/>
        <v>8237.7713197233606</v>
      </c>
      <c r="AY59" s="87">
        <f>+[1]Autodecl!$PI$33</f>
        <v>11466.930729738109</v>
      </c>
      <c r="AZ59" s="87">
        <f>+AY59*(1+[1]Autodecl!$PC$29)</f>
        <v>11581.60003703549</v>
      </c>
      <c r="BA59" s="87">
        <f>+AZ59*(1+[1]Autodecl!$PC$29)</f>
        <v>11697.416037405845</v>
      </c>
      <c r="BB59" s="87">
        <f>+BA59*(1+[1]Autodecl!$PC$29)</f>
        <v>11814.390197779903</v>
      </c>
      <c r="BC59" s="87">
        <f>+BB59*(1+[1]Autodecl!$PC$29)</f>
        <v>11932.534099757702</v>
      </c>
      <c r="BD59" s="87">
        <f>+[1]Autodecl!$PJ$33</f>
        <v>8237.7713197233606</v>
      </c>
      <c r="BE59" s="87">
        <f>+[1]Autodecl!$PI$34</f>
        <v>12830.7352047719</v>
      </c>
      <c r="BF59" s="87">
        <f>+BE59*(1+[1]Autodecl!$PC$29)</f>
        <v>12959.042556819619</v>
      </c>
      <c r="BG59" s="87">
        <f>+BF59*(1+[1]Autodecl!$PC$29)</f>
        <v>13088.632982387815</v>
      </c>
      <c r="BH59" s="87">
        <f>+BG59*(1+[1]Autodecl!$PC$29)</f>
        <v>13219.519312211693</v>
      </c>
      <c r="BI59" s="87">
        <f>+BH59*(1+[1]Autodecl!$PC$29)</f>
        <v>13351.71450533381</v>
      </c>
      <c r="BJ59" s="87">
        <f>+[1]Autodecl!$PJ$34</f>
        <v>8237.7713197233606</v>
      </c>
      <c r="BK59" s="67">
        <v>1</v>
      </c>
      <c r="BL59" s="67">
        <v>1</v>
      </c>
      <c r="BM59" s="67">
        <v>1</v>
      </c>
      <c r="BN59" s="67">
        <v>1</v>
      </c>
      <c r="BO59" s="67">
        <v>1</v>
      </c>
      <c r="BP59" s="67">
        <v>1</v>
      </c>
    </row>
    <row r="60" spans="2:68" s="7" customFormat="1" ht="38.25" x14ac:dyDescent="0.25">
      <c r="B60" s="144" t="s">
        <v>104</v>
      </c>
      <c r="C60" s="86">
        <v>22</v>
      </c>
      <c r="D60" s="61" t="s">
        <v>131</v>
      </c>
      <c r="E60" s="136" t="s">
        <v>252</v>
      </c>
      <c r="F60" s="119">
        <v>4</v>
      </c>
      <c r="G60" s="26"/>
      <c r="H60" s="26"/>
      <c r="I60" s="84"/>
      <c r="J60" s="26"/>
      <c r="K60" s="78"/>
      <c r="L60" s="78"/>
      <c r="M60" s="78">
        <v>90</v>
      </c>
      <c r="N60" s="78">
        <v>90</v>
      </c>
      <c r="O60" s="78"/>
      <c r="P60" s="78"/>
      <c r="Q60" s="79">
        <v>36272.631513599998</v>
      </c>
      <c r="R60" s="79">
        <v>20446.605273599998</v>
      </c>
      <c r="S60" s="101"/>
      <c r="T60" s="101"/>
      <c r="U60" s="132" t="s">
        <v>237</v>
      </c>
      <c r="V60" s="72"/>
      <c r="W60" s="72"/>
      <c r="X60" s="72"/>
      <c r="Y60" s="72"/>
      <c r="Z60" s="72"/>
      <c r="AA60" s="72"/>
      <c r="AB60" s="72"/>
      <c r="AC60" s="72"/>
      <c r="AD60" s="72"/>
      <c r="AE60" s="72"/>
      <c r="AF60" s="72"/>
      <c r="AG60" s="72"/>
      <c r="AH60" s="72"/>
      <c r="AI60" s="72"/>
      <c r="AJ60" s="27"/>
      <c r="AK60" s="27"/>
      <c r="AL60" s="27"/>
      <c r="AM60" s="27"/>
      <c r="AN60" s="27"/>
      <c r="AO60" s="50">
        <f t="shared" si="44"/>
        <v>0</v>
      </c>
      <c r="AP60" s="96">
        <f t="shared" si="45"/>
        <v>0</v>
      </c>
      <c r="AQ60" s="47"/>
      <c r="AR60" s="105">
        <f t="shared" si="46"/>
        <v>0</v>
      </c>
      <c r="AS60" s="47"/>
      <c r="AT60" s="142" t="s">
        <v>290</v>
      </c>
      <c r="AU60" s="87"/>
      <c r="AV60" s="87"/>
      <c r="AW60" s="87">
        <f t="shared" si="58"/>
        <v>9309.4272000000001</v>
      </c>
      <c r="AX60" s="87">
        <f t="shared" si="59"/>
        <v>9309.4272000000001</v>
      </c>
      <c r="AY60" s="87">
        <f>+[1]Autodecl!$PW$33</f>
        <v>36272.631513599998</v>
      </c>
      <c r="AZ60" s="87">
        <f>+AY60*(1+[1]Autodecl!$PQ$29)</f>
        <v>36272.631513599998</v>
      </c>
      <c r="BA60" s="87">
        <f>+AZ60*(1+[1]Autodecl!$PQ$29)</f>
        <v>36272.631513599998</v>
      </c>
      <c r="BB60" s="87">
        <f>+BA60*(1+[1]Autodecl!$PQ$29)</f>
        <v>36272.631513599998</v>
      </c>
      <c r="BC60" s="87">
        <f>+BB60*(1+[1]Autodecl!$PQ$29)</f>
        <v>36272.631513599998</v>
      </c>
      <c r="BD60" s="87">
        <f>+[1]Autodecl!$PX$33</f>
        <v>9309.4272000000001</v>
      </c>
      <c r="BE60" s="87">
        <f>+[1]Autodecl!$PW$34</f>
        <v>20446.605273599998</v>
      </c>
      <c r="BF60" s="87">
        <f>+BE60*(1+[1]Autodecl!$PQ$29)</f>
        <v>20446.605273599998</v>
      </c>
      <c r="BG60" s="87">
        <f>+BF60*(1+[1]Autodecl!$PQ$29)</f>
        <v>20446.605273599998</v>
      </c>
      <c r="BH60" s="87">
        <f>+BG60*(1+[1]Autodecl!$PQ$29)</f>
        <v>20446.605273599998</v>
      </c>
      <c r="BI60" s="87">
        <f>+BH60*(1+[1]Autodecl!$PQ$29)</f>
        <v>20446.605273599998</v>
      </c>
      <c r="BJ60" s="87">
        <f>+[1]Autodecl!$PX$34</f>
        <v>9309.4272000000001</v>
      </c>
      <c r="BK60" s="67">
        <v>1</v>
      </c>
      <c r="BL60" s="67">
        <v>1</v>
      </c>
      <c r="BM60" s="67">
        <v>1</v>
      </c>
      <c r="BN60" s="67">
        <v>1</v>
      </c>
      <c r="BO60" s="67">
        <v>1</v>
      </c>
      <c r="BP60" s="67">
        <v>1</v>
      </c>
    </row>
    <row r="61" spans="2:68" s="7" customFormat="1" ht="51" x14ac:dyDescent="0.25">
      <c r="B61" s="111" t="s">
        <v>105</v>
      </c>
      <c r="C61" s="86">
        <v>23</v>
      </c>
      <c r="D61" s="64" t="s">
        <v>132</v>
      </c>
      <c r="E61" s="123" t="s">
        <v>252</v>
      </c>
      <c r="F61" s="119">
        <v>4</v>
      </c>
      <c r="G61" s="53"/>
      <c r="H61" s="53"/>
      <c r="I61" s="85"/>
      <c r="J61" s="53"/>
      <c r="K61" s="80"/>
      <c r="L61" s="80"/>
      <c r="M61" s="78">
        <v>90</v>
      </c>
      <c r="N61" s="78">
        <v>90</v>
      </c>
      <c r="O61" s="80"/>
      <c r="P61" s="80"/>
      <c r="Q61" s="81">
        <v>21860.392535999996</v>
      </c>
      <c r="R61" s="81">
        <v>11243.813904000001</v>
      </c>
      <c r="S61" s="106"/>
      <c r="T61" s="106"/>
      <c r="U61" s="113" t="s">
        <v>238</v>
      </c>
      <c r="V61" s="107"/>
      <c r="W61" s="107"/>
      <c r="X61" s="107">
        <v>144.4</v>
      </c>
      <c r="Y61" s="107">
        <v>146.1</v>
      </c>
      <c r="Z61" s="107">
        <v>147.80000000000001</v>
      </c>
      <c r="AA61" s="107">
        <v>149.6</v>
      </c>
      <c r="AB61" s="107">
        <v>151.4</v>
      </c>
      <c r="AC61" s="107"/>
      <c r="AD61" s="107">
        <v>61.8</v>
      </c>
      <c r="AE61" s="107">
        <v>625.4</v>
      </c>
      <c r="AF61" s="107">
        <v>632.9</v>
      </c>
      <c r="AG61" s="107">
        <v>640.5</v>
      </c>
      <c r="AH61" s="107">
        <v>648.20000000000005</v>
      </c>
      <c r="AI61" s="107"/>
      <c r="AJ61" s="58">
        <v>0</v>
      </c>
      <c r="AK61" s="58">
        <v>0</v>
      </c>
      <c r="AL61" s="58">
        <v>5</v>
      </c>
      <c r="AM61" s="58">
        <v>5</v>
      </c>
      <c r="AN61" s="58">
        <v>0</v>
      </c>
      <c r="AO61" s="108">
        <f t="shared" si="44"/>
        <v>10</v>
      </c>
      <c r="AP61" s="109">
        <f t="shared" si="45"/>
        <v>0.4</v>
      </c>
      <c r="AQ61" s="47"/>
      <c r="AR61" s="105">
        <f t="shared" si="46"/>
        <v>0.4</v>
      </c>
      <c r="AS61" s="47"/>
      <c r="AT61" s="150" t="s">
        <v>298</v>
      </c>
      <c r="AU61" s="88">
        <v>20224.001359590911</v>
      </c>
      <c r="AV61" s="88">
        <v>52395.861305291073</v>
      </c>
      <c r="AW61" s="87">
        <f t="shared" si="58"/>
        <v>15640.202766527711</v>
      </c>
      <c r="AX61" s="87">
        <f t="shared" si="59"/>
        <v>33946.171163881358</v>
      </c>
      <c r="AY61" s="88">
        <f>+AU61*1.006</f>
        <v>20345.345367748458</v>
      </c>
      <c r="AZ61" s="87">
        <f>+AY61*(1+[1]Autodecl!$QE$29)</f>
        <v>20467.417439954948</v>
      </c>
      <c r="BA61" s="87">
        <f>+AZ61*(1+[1]Autodecl!$QE$29)</f>
        <v>20590.221944594679</v>
      </c>
      <c r="BB61" s="87">
        <f>+BA61*(1+[1]Autodecl!$QE$29)</f>
        <v>20713.763276262249</v>
      </c>
      <c r="BC61" s="87">
        <f>+BB61*(1+[1]Autodecl!$QE$29)</f>
        <v>20838.045855919823</v>
      </c>
      <c r="BD61" s="88">
        <v>15640.202766527711</v>
      </c>
      <c r="BE61" s="88">
        <f>+AV61*1.006</f>
        <v>52710.236473122823</v>
      </c>
      <c r="BF61" s="87">
        <f>+BE61*(1+[1]Autodecl!$QE$29)</f>
        <v>53026.497891961561</v>
      </c>
      <c r="BG61" s="87">
        <f>+BF61*(1+[1]Autodecl!$QE$29)</f>
        <v>53344.656879313334</v>
      </c>
      <c r="BH61" s="87">
        <f>+BG61*(1+[1]Autodecl!$QE$29)</f>
        <v>53664.724820589217</v>
      </c>
      <c r="BI61" s="87">
        <f>+BH61*(1+[1]Autodecl!$QE$29)</f>
        <v>53986.713169512754</v>
      </c>
      <c r="BJ61" s="88">
        <v>33946.171163881358</v>
      </c>
      <c r="BK61" s="110">
        <v>5</v>
      </c>
      <c r="BL61" s="110">
        <v>3</v>
      </c>
      <c r="BM61" s="110">
        <v>3</v>
      </c>
      <c r="BN61" s="110">
        <v>3</v>
      </c>
      <c r="BO61" s="110">
        <v>3</v>
      </c>
      <c r="BP61" s="110">
        <v>3</v>
      </c>
    </row>
    <row r="62" spans="2:68" s="7" customFormat="1" ht="51" x14ac:dyDescent="0.25">
      <c r="B62" s="98" t="s">
        <v>106</v>
      </c>
      <c r="C62" s="86">
        <v>24</v>
      </c>
      <c r="D62" s="61" t="s">
        <v>133</v>
      </c>
      <c r="E62" s="123" t="s">
        <v>252</v>
      </c>
      <c r="F62" s="119">
        <v>4</v>
      </c>
      <c r="G62" s="26"/>
      <c r="H62" s="26"/>
      <c r="I62" s="84"/>
      <c r="J62" s="26"/>
      <c r="K62" s="78"/>
      <c r="L62" s="78"/>
      <c r="M62" s="78">
        <v>90</v>
      </c>
      <c r="N62" s="78">
        <v>90</v>
      </c>
      <c r="O62" s="78"/>
      <c r="P62" s="78"/>
      <c r="Q62" s="79">
        <v>3587.8507200000004</v>
      </c>
      <c r="R62" s="79">
        <v>6787.5878880000009</v>
      </c>
      <c r="S62" s="79"/>
      <c r="T62" s="79"/>
      <c r="U62" s="100" t="s">
        <v>238</v>
      </c>
      <c r="V62" s="72"/>
      <c r="W62" s="72"/>
      <c r="X62" s="72">
        <v>4970.7</v>
      </c>
      <c r="Y62" s="72">
        <v>4970.7</v>
      </c>
      <c r="Z62" s="72">
        <v>4871.3</v>
      </c>
      <c r="AA62" s="72">
        <v>4725.1000000000004</v>
      </c>
      <c r="AB62" s="72">
        <v>4536.1000000000004</v>
      </c>
      <c r="AC62" s="72">
        <v>4309.3</v>
      </c>
      <c r="AD62" s="72">
        <v>3500</v>
      </c>
      <c r="AE62" s="72">
        <v>3519.3</v>
      </c>
      <c r="AF62" s="72">
        <v>3538.6</v>
      </c>
      <c r="AG62" s="72">
        <v>3558.1</v>
      </c>
      <c r="AH62" s="72">
        <v>3577.6</v>
      </c>
      <c r="AI62" s="72">
        <v>3597.3</v>
      </c>
      <c r="AJ62" s="27">
        <v>3</v>
      </c>
      <c r="AK62" s="27">
        <v>5</v>
      </c>
      <c r="AL62" s="27">
        <v>5</v>
      </c>
      <c r="AM62" s="27">
        <v>5</v>
      </c>
      <c r="AN62" s="27">
        <v>3</v>
      </c>
      <c r="AO62" s="50">
        <f t="shared" si="44"/>
        <v>21</v>
      </c>
      <c r="AP62" s="96">
        <f t="shared" si="45"/>
        <v>0.84</v>
      </c>
      <c r="AQ62" s="47"/>
      <c r="AR62" s="105">
        <f t="shared" si="46"/>
        <v>0.84</v>
      </c>
      <c r="AS62" s="47"/>
      <c r="AT62" s="151" t="s">
        <v>299</v>
      </c>
      <c r="AU62" s="87"/>
      <c r="AV62" s="87"/>
      <c r="AW62" s="87">
        <f t="shared" si="58"/>
        <v>4309.3</v>
      </c>
      <c r="AX62" s="87">
        <f t="shared" si="59"/>
        <v>3597.3</v>
      </c>
      <c r="AY62" s="72">
        <v>4970.7</v>
      </c>
      <c r="AZ62" s="72">
        <v>4970.7</v>
      </c>
      <c r="BA62" s="72">
        <v>4871.3</v>
      </c>
      <c r="BB62" s="72">
        <v>4725.1000000000004</v>
      </c>
      <c r="BC62" s="72">
        <v>4536.1000000000004</v>
      </c>
      <c r="BD62" s="72">
        <v>4309.3</v>
      </c>
      <c r="BE62" s="72">
        <v>3500</v>
      </c>
      <c r="BF62" s="72">
        <v>3519.3</v>
      </c>
      <c r="BG62" s="72">
        <v>3538.6</v>
      </c>
      <c r="BH62" s="72">
        <v>3558.1</v>
      </c>
      <c r="BI62" s="72">
        <v>3577.6</v>
      </c>
      <c r="BJ62" s="72">
        <v>3597.3</v>
      </c>
      <c r="BK62" s="67">
        <v>1</v>
      </c>
      <c r="BL62" s="67">
        <v>1</v>
      </c>
      <c r="BM62" s="67">
        <v>1</v>
      </c>
      <c r="BN62" s="67">
        <v>1</v>
      </c>
      <c r="BO62" s="67">
        <v>1</v>
      </c>
      <c r="BP62" s="67">
        <v>1</v>
      </c>
    </row>
    <row r="63" spans="2:68" s="7" customFormat="1" ht="51" x14ac:dyDescent="0.25">
      <c r="B63" s="137" t="s">
        <v>107</v>
      </c>
      <c r="C63" s="86">
        <v>25</v>
      </c>
      <c r="D63" s="128" t="s">
        <v>274</v>
      </c>
      <c r="E63" s="136" t="s">
        <v>252</v>
      </c>
      <c r="F63" s="119">
        <v>4</v>
      </c>
      <c r="G63" s="26"/>
      <c r="H63" s="26"/>
      <c r="I63" s="84"/>
      <c r="J63" s="26"/>
      <c r="K63" s="78"/>
      <c r="L63" s="78"/>
      <c r="M63" s="78">
        <v>90</v>
      </c>
      <c r="N63" s="78">
        <v>90</v>
      </c>
      <c r="O63" s="78"/>
      <c r="P63" s="78"/>
      <c r="Q63" s="79">
        <v>34094.831040000005</v>
      </c>
      <c r="R63" s="79">
        <v>35761.067136000005</v>
      </c>
      <c r="S63" s="101"/>
      <c r="T63" s="101"/>
      <c r="U63" s="132" t="s">
        <v>237</v>
      </c>
      <c r="V63" s="72"/>
      <c r="W63" s="72"/>
      <c r="X63" s="72"/>
      <c r="Y63" s="72"/>
      <c r="Z63" s="72"/>
      <c r="AA63" s="72"/>
      <c r="AB63" s="72"/>
      <c r="AC63" s="72"/>
      <c r="AD63" s="72"/>
      <c r="AE63" s="72"/>
      <c r="AF63" s="72"/>
      <c r="AG63" s="72"/>
      <c r="AH63" s="72"/>
      <c r="AI63" s="72"/>
      <c r="AJ63" s="27"/>
      <c r="AK63" s="27"/>
      <c r="AL63" s="27"/>
      <c r="AM63" s="27"/>
      <c r="AN63" s="27"/>
      <c r="AO63" s="50">
        <f t="shared" si="44"/>
        <v>0</v>
      </c>
      <c r="AP63" s="96">
        <f t="shared" si="45"/>
        <v>0</v>
      </c>
      <c r="AQ63" s="47"/>
      <c r="AR63" s="105">
        <f t="shared" si="46"/>
        <v>0</v>
      </c>
      <c r="AS63" s="47"/>
      <c r="AT63" s="128" t="s">
        <v>273</v>
      </c>
      <c r="AU63" s="87"/>
      <c r="AV63" s="87"/>
      <c r="AW63" s="87">
        <f t="shared" si="58"/>
        <v>13660.059235396531</v>
      </c>
      <c r="AX63" s="87">
        <f t="shared" si="59"/>
        <v>13493.102955852793</v>
      </c>
      <c r="AY63" s="87">
        <f>+[1]Autodecl!$RM$33</f>
        <v>35338.914689548932</v>
      </c>
      <c r="AZ63" s="87">
        <f>+AY63*(1+[1]Autodecl!$RG$29)</f>
        <v>35656.964921754872</v>
      </c>
      <c r="BA63" s="87">
        <f>+AZ63*(1+[1]Autodecl!$RG$29)</f>
        <v>35977.877606050664</v>
      </c>
      <c r="BB63" s="87">
        <f>+BA63*(1+[1]Autodecl!$RG$29)</f>
        <v>36301.678504505115</v>
      </c>
      <c r="BC63" s="87">
        <f>+BB63*(1+[1]Autodecl!$RG$29)</f>
        <v>36628.393611045656</v>
      </c>
      <c r="BD63" s="87">
        <f>+[1]Autodecl!$RN$33</f>
        <v>13660.059235396531</v>
      </c>
      <c r="BE63" s="87">
        <f>+[1]Autodecl!$RM$34</f>
        <v>37065.949945424218</v>
      </c>
      <c r="BF63" s="87">
        <f>+BE63*(1+[1]Autodecl!$RG$29)</f>
        <v>37399.54349493303</v>
      </c>
      <c r="BG63" s="87">
        <f>+BF63*(1+[1]Autodecl!$RG$29)</f>
        <v>37736.139386387425</v>
      </c>
      <c r="BH63" s="87">
        <f>+BG63*(1+[1]Autodecl!$RG$29)</f>
        <v>38075.764640864909</v>
      </c>
      <c r="BI63" s="87">
        <f>+BH63*(1+[1]Autodecl!$RG$29)</f>
        <v>38418.446522632687</v>
      </c>
      <c r="BJ63" s="87">
        <f>+[1]Autodecl!$RN$34</f>
        <v>13493.102955852793</v>
      </c>
      <c r="BK63" s="67">
        <v>2</v>
      </c>
      <c r="BL63" s="67">
        <v>2</v>
      </c>
      <c r="BM63" s="67">
        <v>2</v>
      </c>
      <c r="BN63" s="67">
        <v>2</v>
      </c>
      <c r="BO63" s="67">
        <v>2</v>
      </c>
      <c r="BP63" s="67">
        <v>2</v>
      </c>
    </row>
    <row r="64" spans="2:68" s="7" customFormat="1" ht="51" x14ac:dyDescent="0.25">
      <c r="B64" s="145" t="s">
        <v>235</v>
      </c>
      <c r="C64" s="86">
        <v>26</v>
      </c>
      <c r="D64" s="64" t="s">
        <v>134</v>
      </c>
      <c r="E64" s="136" t="s">
        <v>252</v>
      </c>
      <c r="F64" s="119">
        <v>4</v>
      </c>
      <c r="G64" s="53"/>
      <c r="H64" s="53"/>
      <c r="I64" s="85"/>
      <c r="J64" s="53"/>
      <c r="K64" s="80"/>
      <c r="L64" s="80"/>
      <c r="M64" s="78">
        <v>90</v>
      </c>
      <c r="N64" s="78">
        <v>90</v>
      </c>
      <c r="O64" s="80"/>
      <c r="P64" s="80"/>
      <c r="Q64" s="81">
        <v>14924.0824488</v>
      </c>
      <c r="R64" s="81">
        <v>12674.110577759999</v>
      </c>
      <c r="S64" s="106"/>
      <c r="T64" s="106"/>
      <c r="U64" s="139" t="s">
        <v>237</v>
      </c>
      <c r="V64" s="107"/>
      <c r="W64" s="107"/>
      <c r="X64" s="107"/>
      <c r="Y64" s="107"/>
      <c r="Z64" s="107"/>
      <c r="AA64" s="107"/>
      <c r="AB64" s="107"/>
      <c r="AC64" s="107"/>
      <c r="AD64" s="107"/>
      <c r="AE64" s="107"/>
      <c r="AF64" s="107"/>
      <c r="AG64" s="107"/>
      <c r="AH64" s="107"/>
      <c r="AI64" s="107"/>
      <c r="AJ64" s="58"/>
      <c r="AK64" s="58"/>
      <c r="AL64" s="58"/>
      <c r="AM64" s="58"/>
      <c r="AN64" s="58"/>
      <c r="AO64" s="108">
        <f t="shared" si="44"/>
        <v>0</v>
      </c>
      <c r="AP64" s="109">
        <f t="shared" si="45"/>
        <v>0</v>
      </c>
      <c r="AQ64" s="47"/>
      <c r="AR64" s="105">
        <f t="shared" si="46"/>
        <v>0</v>
      </c>
      <c r="AS64" s="47"/>
      <c r="AT64" s="128" t="s">
        <v>273</v>
      </c>
      <c r="AU64" s="88"/>
      <c r="AV64" s="88"/>
      <c r="AW64" s="87">
        <f t="shared" si="58"/>
        <v>7244.9544960000003</v>
      </c>
      <c r="AX64" s="87">
        <f t="shared" si="59"/>
        <v>7802.6339663999997</v>
      </c>
      <c r="AY64" s="88">
        <f>+[1]Autodecl!$UE$33</f>
        <v>14924.0824488</v>
      </c>
      <c r="AZ64" s="87">
        <f>+AY64*(1+[1]Autodecl!$TY$29)</f>
        <v>14924.0824488</v>
      </c>
      <c r="BA64" s="87">
        <f>+AZ64*(1+[1]Autodecl!$TY$29)</f>
        <v>14924.0824488</v>
      </c>
      <c r="BB64" s="87">
        <f>+BA64*(1+[1]Autodecl!$TY$29)</f>
        <v>14924.0824488</v>
      </c>
      <c r="BC64" s="87">
        <f>+BB64*(1+[1]Autodecl!$TY$29)</f>
        <v>14924.0824488</v>
      </c>
      <c r="BD64" s="87">
        <f>+[1]Autodecl!$UF$33</f>
        <v>7244.9544960000003</v>
      </c>
      <c r="BE64" s="87">
        <f>+[1]Autodecl!$UE$34</f>
        <v>12674.110577759999</v>
      </c>
      <c r="BF64" s="87">
        <f>+BE64*(1+[1]Autodecl!$TY$29)</f>
        <v>12674.110577759999</v>
      </c>
      <c r="BG64" s="87">
        <f>+BF64*(1+[1]Autodecl!$TY$29)</f>
        <v>12674.110577759999</v>
      </c>
      <c r="BH64" s="87">
        <f>+BG64*(1+[1]Autodecl!$TY$29)</f>
        <v>12674.110577759999</v>
      </c>
      <c r="BI64" s="87">
        <f>+BH64*(1+[1]Autodecl!$TY$29)</f>
        <v>12674.110577759999</v>
      </c>
      <c r="BJ64" s="87">
        <f>+[1]Autodecl!$UF$34</f>
        <v>7802.6339663999997</v>
      </c>
      <c r="BK64" s="110">
        <v>3</v>
      </c>
      <c r="BL64" s="110">
        <v>3</v>
      </c>
      <c r="BM64" s="110">
        <v>3</v>
      </c>
      <c r="BN64" s="110">
        <v>3</v>
      </c>
      <c r="BO64" s="110">
        <v>3</v>
      </c>
      <c r="BP64" s="110">
        <v>3</v>
      </c>
    </row>
    <row r="65" spans="2:68" s="7" customFormat="1" ht="51" x14ac:dyDescent="0.25">
      <c r="B65" s="138" t="s">
        <v>108</v>
      </c>
      <c r="C65" s="86">
        <v>27</v>
      </c>
      <c r="D65" s="64" t="s">
        <v>135</v>
      </c>
      <c r="E65" s="136" t="s">
        <v>252</v>
      </c>
      <c r="F65" s="119">
        <v>4</v>
      </c>
      <c r="G65" s="53"/>
      <c r="H65" s="53"/>
      <c r="I65" s="85"/>
      <c r="J65" s="53"/>
      <c r="K65" s="80"/>
      <c r="L65" s="80"/>
      <c r="M65" s="78">
        <v>90</v>
      </c>
      <c r="N65" s="78">
        <v>90</v>
      </c>
      <c r="O65" s="80"/>
      <c r="P65" s="80"/>
      <c r="Q65" s="81">
        <v>16364.661120000002</v>
      </c>
      <c r="R65" s="81">
        <v>8364.9555359999995</v>
      </c>
      <c r="S65" s="106"/>
      <c r="T65" s="106"/>
      <c r="U65" s="139" t="s">
        <v>237</v>
      </c>
      <c r="V65" s="107"/>
      <c r="W65" s="107"/>
      <c r="X65" s="107"/>
      <c r="Y65" s="107"/>
      <c r="Z65" s="107"/>
      <c r="AA65" s="107"/>
      <c r="AB65" s="107"/>
      <c r="AC65" s="107"/>
      <c r="AD65" s="107"/>
      <c r="AE65" s="107"/>
      <c r="AF65" s="107"/>
      <c r="AG65" s="107"/>
      <c r="AH65" s="107"/>
      <c r="AI65" s="107"/>
      <c r="AJ65" s="58"/>
      <c r="AK65" s="58"/>
      <c r="AL65" s="58"/>
      <c r="AM65" s="58"/>
      <c r="AN65" s="58"/>
      <c r="AO65" s="108">
        <f t="shared" si="44"/>
        <v>0</v>
      </c>
      <c r="AP65" s="109">
        <f t="shared" si="45"/>
        <v>0</v>
      </c>
      <c r="AQ65" s="47"/>
      <c r="AR65" s="105">
        <f t="shared" si="46"/>
        <v>0</v>
      </c>
      <c r="AS65" s="47"/>
      <c r="AT65" s="128" t="s">
        <v>273</v>
      </c>
      <c r="AU65" s="88"/>
      <c r="AV65" s="88"/>
      <c r="AW65" s="87">
        <f t="shared" si="58"/>
        <v>9703.193339651174</v>
      </c>
      <c r="AX65" s="87">
        <f t="shared" si="59"/>
        <v>7839.7865279999996</v>
      </c>
      <c r="AY65" s="88">
        <f>+[1]Autodecl!$XR$33</f>
        <v>17368.854831098084</v>
      </c>
      <c r="AZ65" s="88">
        <f>+AY65*(1+[1]Autodecl!$XL$29)</f>
        <v>17629.387653564554</v>
      </c>
      <c r="BA65" s="88">
        <f>+AZ65*(1+[1]Autodecl!$XL$29)</f>
        <v>17893.828468368021</v>
      </c>
      <c r="BB65" s="88">
        <f>+BA65*(1+[1]Autodecl!$XL$29)</f>
        <v>18162.23589539354</v>
      </c>
      <c r="BC65" s="88">
        <f>+BB65*(1+[1]Autodecl!$XL$29)</f>
        <v>18434.669433824442</v>
      </c>
      <c r="BD65" s="88">
        <f>+[1]Autodecl!$XS$33</f>
        <v>9703.193339651174</v>
      </c>
      <c r="BE65" s="88">
        <f>+[1]Autodecl!$XR$34</f>
        <v>8878.258908509204</v>
      </c>
      <c r="BF65" s="88">
        <f>+BE65*(1+[1]Autodecl!$XL$29)</f>
        <v>9011.4327921368404</v>
      </c>
      <c r="BG65" s="88">
        <f>+BF65*(1+[1]Autodecl!$XL$29)</f>
        <v>9146.6042840188929</v>
      </c>
      <c r="BH65" s="88">
        <f>+BG65*(1+[1]Autodecl!$XL$29)</f>
        <v>9283.8033482791761</v>
      </c>
      <c r="BI65" s="88">
        <f>+BH65*(1+[1]Autodecl!$XL$29)</f>
        <v>9423.0603985033631</v>
      </c>
      <c r="BJ65" s="88">
        <f>+[1]Autodecl!$XS$32</f>
        <v>7839.7865279999996</v>
      </c>
      <c r="BK65" s="110">
        <v>3</v>
      </c>
      <c r="BL65" s="110">
        <v>3</v>
      </c>
      <c r="BM65" s="110">
        <v>3</v>
      </c>
      <c r="BN65" s="110">
        <v>3</v>
      </c>
      <c r="BO65" s="110">
        <v>3</v>
      </c>
      <c r="BP65" s="110">
        <v>3</v>
      </c>
    </row>
    <row r="66" spans="2:68" s="7" customFormat="1" ht="51" x14ac:dyDescent="0.25">
      <c r="B66" s="137" t="s">
        <v>109</v>
      </c>
      <c r="C66" s="86">
        <v>28</v>
      </c>
      <c r="D66" s="61" t="s">
        <v>136</v>
      </c>
      <c r="E66" s="136" t="s">
        <v>252</v>
      </c>
      <c r="F66" s="119">
        <v>4</v>
      </c>
      <c r="G66" s="26"/>
      <c r="H66" s="26"/>
      <c r="I66" s="84"/>
      <c r="J66" s="26"/>
      <c r="K66" s="78"/>
      <c r="L66" s="78"/>
      <c r="M66" s="78">
        <v>90</v>
      </c>
      <c r="N66" s="78">
        <v>90</v>
      </c>
      <c r="O66" s="78"/>
      <c r="P66" s="78"/>
      <c r="Q66" s="79">
        <v>16112.019916800002</v>
      </c>
      <c r="R66" s="79">
        <v>2912.2108416000001</v>
      </c>
      <c r="S66" s="101"/>
      <c r="T66" s="101"/>
      <c r="U66" s="132" t="s">
        <v>237</v>
      </c>
      <c r="V66" s="72"/>
      <c r="W66" s="72"/>
      <c r="X66" s="72"/>
      <c r="Y66" s="72"/>
      <c r="Z66" s="72"/>
      <c r="AA66" s="72"/>
      <c r="AB66" s="72"/>
      <c r="AC66" s="72"/>
      <c r="AD66" s="72"/>
      <c r="AE66" s="72"/>
      <c r="AF66" s="72"/>
      <c r="AG66" s="72"/>
      <c r="AH66" s="72"/>
      <c r="AI66" s="72"/>
      <c r="AJ66" s="27"/>
      <c r="AK66" s="27"/>
      <c r="AL66" s="27"/>
      <c r="AM66" s="27"/>
      <c r="AN66" s="27"/>
      <c r="AO66" s="50">
        <f t="shared" si="44"/>
        <v>0</v>
      </c>
      <c r="AP66" s="96">
        <f t="shared" si="45"/>
        <v>0</v>
      </c>
      <c r="AQ66" s="47"/>
      <c r="AR66" s="105">
        <f t="shared" si="46"/>
        <v>0</v>
      </c>
      <c r="AS66" s="47"/>
      <c r="AT66" s="128" t="s">
        <v>273</v>
      </c>
      <c r="AU66" s="87"/>
      <c r="AV66" s="87"/>
      <c r="AW66" s="87">
        <f t="shared" si="58"/>
        <v>4885.000089506766</v>
      </c>
      <c r="AX66" s="87">
        <f t="shared" si="59"/>
        <v>3332.6556166190603</v>
      </c>
      <c r="AY66" s="87">
        <f>+[1]Autodecl!$YF$33</f>
        <v>16947.781212178514</v>
      </c>
      <c r="AZ66" s="88">
        <f>+AY66*(1+[1]Autodecl!$XZ$29)</f>
        <v>17235.893492785548</v>
      </c>
      <c r="BA66" s="88">
        <f>+AZ66*(1+[1]Autodecl!$XZ$29)</f>
        <v>17528.903682162902</v>
      </c>
      <c r="BB66" s="88">
        <f>+BA66*(1+[1]Autodecl!$XZ$29)</f>
        <v>17826.895044759669</v>
      </c>
      <c r="BC66" s="88">
        <f>+BB66*(1+[1]Autodecl!$XZ$29)</f>
        <v>18129.952260520582</v>
      </c>
      <c r="BD66" s="88">
        <f>+[1]Autodecl!$YG$33</f>
        <v>4885.000089506766</v>
      </c>
      <c r="BE66" s="88">
        <f>+[1]Autodecl!$YF$34</f>
        <v>3063.2727890131309</v>
      </c>
      <c r="BF66" s="88">
        <f>+BE66*(1+[1]Autodecl!$XZ$29)</f>
        <v>3115.3484264263539</v>
      </c>
      <c r="BG66" s="88">
        <f>+BF66*(1+[1]Autodecl!$XZ$29)</f>
        <v>3168.3093496756014</v>
      </c>
      <c r="BH66" s="88">
        <f>+BG66*(1+[1]Autodecl!$XZ$29)</f>
        <v>3222.1706086200866</v>
      </c>
      <c r="BI66" s="88">
        <f>+BH66*(1+[1]Autodecl!$XZ$29)</f>
        <v>3276.9475089666275</v>
      </c>
      <c r="BJ66" s="87">
        <f>+[1]Autodecl!$YG$34</f>
        <v>3332.6556166190603</v>
      </c>
      <c r="BK66" s="67">
        <v>1</v>
      </c>
      <c r="BL66" s="67">
        <v>1</v>
      </c>
      <c r="BM66" s="67">
        <v>1</v>
      </c>
      <c r="BN66" s="67">
        <v>1</v>
      </c>
      <c r="BO66" s="67">
        <v>1</v>
      </c>
      <c r="BP66" s="67">
        <v>1</v>
      </c>
    </row>
    <row r="67" spans="2:68" s="7" customFormat="1" ht="38.25" x14ac:dyDescent="0.25">
      <c r="B67" s="98" t="s">
        <v>110</v>
      </c>
      <c r="C67" s="86">
        <v>29</v>
      </c>
      <c r="D67" s="128" t="s">
        <v>275</v>
      </c>
      <c r="E67" s="123" t="s">
        <v>252</v>
      </c>
      <c r="F67" s="119">
        <v>4</v>
      </c>
      <c r="G67" s="26"/>
      <c r="H67" s="26"/>
      <c r="I67" s="84"/>
      <c r="J67" s="26"/>
      <c r="K67" s="78"/>
      <c r="L67" s="78"/>
      <c r="M67" s="78">
        <v>90</v>
      </c>
      <c r="N67" s="78">
        <v>90</v>
      </c>
      <c r="O67" s="78"/>
      <c r="P67" s="78"/>
      <c r="Q67" s="79">
        <v>1627.1629919999998</v>
      </c>
      <c r="R67" s="79">
        <v>2593.8675359999997</v>
      </c>
      <c r="S67" s="101"/>
      <c r="T67" s="101"/>
      <c r="U67" s="100" t="s">
        <v>238</v>
      </c>
      <c r="V67" s="101"/>
      <c r="W67" s="101"/>
      <c r="X67" s="101">
        <v>1200.26</v>
      </c>
      <c r="Y67" s="101">
        <v>1251.56</v>
      </c>
      <c r="Z67" s="101">
        <v>1294.69</v>
      </c>
      <c r="AA67" s="101">
        <v>1347.96</v>
      </c>
      <c r="AB67" s="101">
        <v>1285.6199999999999</v>
      </c>
      <c r="AC67" s="101">
        <v>1240.23</v>
      </c>
      <c r="AD67" s="101">
        <v>711.1</v>
      </c>
      <c r="AE67" s="101">
        <v>741.5</v>
      </c>
      <c r="AF67" s="101">
        <v>767.1</v>
      </c>
      <c r="AG67" s="101">
        <v>798.7</v>
      </c>
      <c r="AH67" s="101">
        <v>758.2</v>
      </c>
      <c r="AI67" s="101">
        <v>743.1</v>
      </c>
      <c r="AJ67" s="48">
        <v>5</v>
      </c>
      <c r="AK67" s="48">
        <v>5</v>
      </c>
      <c r="AL67" s="48">
        <v>5</v>
      </c>
      <c r="AM67" s="48">
        <v>5</v>
      </c>
      <c r="AN67" s="48">
        <v>3</v>
      </c>
      <c r="AO67" s="50">
        <f t="shared" si="44"/>
        <v>23</v>
      </c>
      <c r="AP67" s="96">
        <f t="shared" si="45"/>
        <v>0.92</v>
      </c>
      <c r="AQ67" s="47"/>
      <c r="AR67" s="105">
        <f t="shared" si="46"/>
        <v>0.92</v>
      </c>
      <c r="AS67" s="47"/>
      <c r="AT67" s="128" t="s">
        <v>276</v>
      </c>
      <c r="AU67" s="87">
        <v>1724.7927715199999</v>
      </c>
      <c r="AV67" s="87">
        <v>2749.4995881599998</v>
      </c>
      <c r="AW67" s="87">
        <f t="shared" si="58"/>
        <v>1696.7463483125259</v>
      </c>
      <c r="AX67" s="87">
        <f t="shared" si="59"/>
        <v>2704.7906640900346</v>
      </c>
      <c r="AY67" s="87">
        <f>+[1]Autodecl!$YT$33</f>
        <v>1646.7475257717117</v>
      </c>
      <c r="AZ67" s="88">
        <f>+AY67*(1+[1]Autodecl!$YN$29)</f>
        <v>1656.6280109263421</v>
      </c>
      <c r="BA67" s="88">
        <f>+AZ67*(1+[1]Autodecl!$YN$29)</f>
        <v>1666.5677789919002</v>
      </c>
      <c r="BB67" s="88">
        <f>+BA67*(1+[1]Autodecl!$YN$29)</f>
        <v>1676.5671856658516</v>
      </c>
      <c r="BC67" s="88">
        <f>+BB67*(1+[1]Autodecl!$YN$29)</f>
        <v>1686.6265887798468</v>
      </c>
      <c r="BD67" s="88">
        <f>+BC67*(1+[1]Autodecl!$YN$29)</f>
        <v>1696.7463483125259</v>
      </c>
      <c r="BE67" s="88">
        <f>+[1]Autodecl!$YT$34</f>
        <v>2625.0873256632954</v>
      </c>
      <c r="BF67" s="88">
        <f>+BE67*(1+[1]Autodecl!$YN$29)</f>
        <v>2640.837849617275</v>
      </c>
      <c r="BG67" s="88">
        <f>+BF67*(1+[1]Autodecl!$YN$29)</f>
        <v>2656.6828767149786</v>
      </c>
      <c r="BH67" s="88">
        <f>+BG67*(1+[1]Autodecl!$YN$29)</f>
        <v>2672.6229739752685</v>
      </c>
      <c r="BI67" s="88">
        <f>+BH67*(1+[1]Autodecl!$YN$29)</f>
        <v>2688.6587118191201</v>
      </c>
      <c r="BJ67" s="88">
        <f>+BI67*(1+[1]Autodecl!$YN$29)</f>
        <v>2704.7906640900346</v>
      </c>
      <c r="BK67" s="86">
        <v>1</v>
      </c>
      <c r="BL67" s="86">
        <v>1</v>
      </c>
      <c r="BM67" s="86">
        <v>1</v>
      </c>
      <c r="BN67" s="86">
        <v>1</v>
      </c>
      <c r="BO67" s="86">
        <v>1</v>
      </c>
      <c r="BP67" s="86">
        <v>1</v>
      </c>
    </row>
    <row r="68" spans="2:68" s="7" customFormat="1" ht="51" x14ac:dyDescent="0.25">
      <c r="B68" s="143" t="s">
        <v>236</v>
      </c>
      <c r="C68" s="86">
        <v>30</v>
      </c>
      <c r="D68" s="61" t="s">
        <v>137</v>
      </c>
      <c r="E68" s="136" t="s">
        <v>252</v>
      </c>
      <c r="F68" s="119">
        <v>4</v>
      </c>
      <c r="G68" s="26"/>
      <c r="H68" s="26"/>
      <c r="I68" s="84"/>
      <c r="J68" s="26"/>
      <c r="K68" s="78"/>
      <c r="L68" s="78"/>
      <c r="M68" s="78">
        <v>90</v>
      </c>
      <c r="N68" s="78">
        <v>90</v>
      </c>
      <c r="O68" s="78"/>
      <c r="P68" s="78"/>
      <c r="Q68" s="79">
        <v>12266.8638192</v>
      </c>
      <c r="R68" s="79">
        <v>14407.85232</v>
      </c>
      <c r="S68" s="79"/>
      <c r="T68" s="79"/>
      <c r="U68" s="132" t="s">
        <v>237</v>
      </c>
      <c r="V68" s="72"/>
      <c r="W68" s="72"/>
      <c r="X68" s="72"/>
      <c r="Y68" s="72"/>
      <c r="Z68" s="72"/>
      <c r="AA68" s="72"/>
      <c r="AB68" s="72"/>
      <c r="AC68" s="72"/>
      <c r="AD68" s="72"/>
      <c r="AE68" s="72"/>
      <c r="AF68" s="72"/>
      <c r="AG68" s="72"/>
      <c r="AH68" s="72"/>
      <c r="AI68" s="72"/>
      <c r="AJ68" s="27"/>
      <c r="AK68" s="27"/>
      <c r="AL68" s="27"/>
      <c r="AM68" s="27"/>
      <c r="AN68" s="27"/>
      <c r="AO68" s="50">
        <f t="shared" si="44"/>
        <v>0</v>
      </c>
      <c r="AP68" s="96">
        <f t="shared" si="45"/>
        <v>0</v>
      </c>
      <c r="AQ68" s="47"/>
      <c r="AR68" s="105">
        <f t="shared" si="46"/>
        <v>0</v>
      </c>
      <c r="AS68" s="47"/>
      <c r="AT68" s="128" t="s">
        <v>273</v>
      </c>
      <c r="AU68" s="87"/>
      <c r="AV68" s="87"/>
      <c r="AW68" s="87">
        <f t="shared" si="58"/>
        <v>8630.0427342387848</v>
      </c>
      <c r="AX68" s="87">
        <f t="shared" si="59"/>
        <v>8630.0427342387848</v>
      </c>
      <c r="AY68" s="87">
        <f>+[1]Autodecl!$AAJ$33</f>
        <v>12564.228346943271</v>
      </c>
      <c r="AZ68" s="88">
        <f>+AY68*(1+[1]Autodecl!$AAD$29)</f>
        <v>12614.485260331045</v>
      </c>
      <c r="BA68" s="88">
        <f>+AZ68*(1+[1]Autodecl!$AAD$29)</f>
        <v>12664.943201372369</v>
      </c>
      <c r="BB68" s="88">
        <f>+BA68*(1+[1]Autodecl!$AAD$29)</f>
        <v>12715.602974177858</v>
      </c>
      <c r="BC68" s="88">
        <f>+BB68*(1+[1]Autodecl!$AAD$29)</f>
        <v>12766.465386074569</v>
      </c>
      <c r="BD68" s="88">
        <f>+[1]Autodecl!$AAK$33</f>
        <v>8630.0427342387848</v>
      </c>
      <c r="BE68" s="88">
        <f>+[1]Autodecl!$AAJ$34</f>
        <v>14757.117157702503</v>
      </c>
      <c r="BF68" s="88">
        <f>+BE68*(1+[1]Autodecl!$AAD$29)</f>
        <v>14816.145626333313</v>
      </c>
      <c r="BG68" s="88">
        <f>+BF68*(1+[1]Autodecl!$AAD$29)</f>
        <v>14875.410208838646</v>
      </c>
      <c r="BH68" s="88">
        <f>+BG68*(1+[1]Autodecl!$AAD$29)</f>
        <v>14934.911849674001</v>
      </c>
      <c r="BI68" s="88">
        <f>+BH68*(1+[1]Autodecl!$AAD$29)</f>
        <v>14994.651497072697</v>
      </c>
      <c r="BJ68" s="88">
        <f>+[1]Autodecl!$AAK$34</f>
        <v>8630.0427342387848</v>
      </c>
      <c r="BK68" s="67">
        <v>1</v>
      </c>
      <c r="BL68" s="67">
        <v>1</v>
      </c>
      <c r="BM68" s="67">
        <v>1</v>
      </c>
      <c r="BN68" s="67">
        <v>1</v>
      </c>
      <c r="BO68" s="67">
        <v>1</v>
      </c>
      <c r="BP68" s="67">
        <v>1</v>
      </c>
    </row>
    <row r="69" spans="2:68" s="7" customFormat="1" ht="51" x14ac:dyDescent="0.25">
      <c r="B69" s="144" t="s">
        <v>111</v>
      </c>
      <c r="C69" s="86">
        <v>31</v>
      </c>
      <c r="D69" s="61" t="s">
        <v>138</v>
      </c>
      <c r="E69" s="136" t="s">
        <v>252</v>
      </c>
      <c r="F69" s="119">
        <v>4</v>
      </c>
      <c r="G69" s="26"/>
      <c r="H69" s="26"/>
      <c r="I69" s="84"/>
      <c r="J69" s="26"/>
      <c r="K69" s="78"/>
      <c r="L69" s="78"/>
      <c r="M69" s="78">
        <v>90</v>
      </c>
      <c r="N69" s="78">
        <v>90</v>
      </c>
      <c r="O69" s="78"/>
      <c r="P69" s="78"/>
      <c r="Q69" s="79">
        <v>5359.5432000000001</v>
      </c>
      <c r="R69" s="79">
        <v>1718.86968</v>
      </c>
      <c r="S69" s="101"/>
      <c r="T69" s="101"/>
      <c r="U69" s="132" t="s">
        <v>237</v>
      </c>
      <c r="V69" s="72"/>
      <c r="W69" s="72"/>
      <c r="X69" s="72"/>
      <c r="Y69" s="72"/>
      <c r="Z69" s="72"/>
      <c r="AA69" s="72"/>
      <c r="AB69" s="72"/>
      <c r="AC69" s="72"/>
      <c r="AD69" s="72"/>
      <c r="AE69" s="72"/>
      <c r="AF69" s="72"/>
      <c r="AG69" s="72"/>
      <c r="AH69" s="72"/>
      <c r="AI69" s="72"/>
      <c r="AJ69" s="27"/>
      <c r="AK69" s="27"/>
      <c r="AL69" s="27"/>
      <c r="AM69" s="27"/>
      <c r="AN69" s="27"/>
      <c r="AO69" s="50">
        <f t="shared" si="44"/>
        <v>0</v>
      </c>
      <c r="AP69" s="96">
        <f t="shared" si="45"/>
        <v>0</v>
      </c>
      <c r="AQ69" s="47"/>
      <c r="AR69" s="105">
        <f t="shared" si="46"/>
        <v>0</v>
      </c>
      <c r="AS69" s="47"/>
      <c r="AT69" s="128" t="s">
        <v>273</v>
      </c>
      <c r="AU69" s="87"/>
      <c r="AV69" s="87"/>
      <c r="AW69" s="87">
        <f t="shared" si="58"/>
        <v>1673.6375929703099</v>
      </c>
      <c r="AX69" s="87">
        <f t="shared" si="59"/>
        <v>1673.6375929703099</v>
      </c>
      <c r="AY69" s="87">
        <f>+[1]Autodecl!$ADB$33</f>
        <v>5467.2700183200004</v>
      </c>
      <c r="AZ69" s="87">
        <f>+AY69*(1+[1]Autodecl!$ACV$29)</f>
        <v>5521.9427185032009</v>
      </c>
      <c r="BA69" s="87">
        <f>+AZ69*(1+[1]Autodecl!$ACV$29)</f>
        <v>5577.1621456882331</v>
      </c>
      <c r="BB69" s="87">
        <f>+BA69*(1+[1]Autodecl!$ACV$29)</f>
        <v>5632.9337671451158</v>
      </c>
      <c r="BC69" s="87">
        <f>+BB69*(1+[1]Autodecl!$ACV$29)</f>
        <v>5689.2631048165667</v>
      </c>
      <c r="BD69" s="87">
        <f>+[1]Autodecl!$ADC$33</f>
        <v>1673.6375929703099</v>
      </c>
      <c r="BE69" s="87">
        <f>+[1]Autodecl!$ADB$34</f>
        <v>1753.4189605680001</v>
      </c>
      <c r="BF69" s="87">
        <f>+BE69*(1+[1]Autodecl!$ACV$29)</f>
        <v>1770.9531501736801</v>
      </c>
      <c r="BG69" s="87">
        <f>+BF69*(1+[1]Autodecl!$ACV$29)</f>
        <v>1788.6626816754169</v>
      </c>
      <c r="BH69" s="87">
        <f>+BG69*(1+[1]Autodecl!$ACV$29)</f>
        <v>1806.5493084921711</v>
      </c>
      <c r="BI69" s="87">
        <f>+BH69*(1+[1]Autodecl!$ACV$29)</f>
        <v>1824.6148015770927</v>
      </c>
      <c r="BJ69" s="87">
        <f>+[1]Autodecl!$ADC$34</f>
        <v>1673.6375929703099</v>
      </c>
      <c r="BK69" s="67">
        <v>1</v>
      </c>
      <c r="BL69" s="67">
        <v>1</v>
      </c>
      <c r="BM69" s="67">
        <v>1</v>
      </c>
      <c r="BN69" s="67">
        <v>1</v>
      </c>
      <c r="BO69" s="67">
        <v>1</v>
      </c>
      <c r="BP69" s="67">
        <v>1</v>
      </c>
    </row>
    <row r="70" spans="2:68" s="7" customFormat="1" ht="51" x14ac:dyDescent="0.25">
      <c r="B70" s="138" t="s">
        <v>112</v>
      </c>
      <c r="C70" s="86">
        <v>32</v>
      </c>
      <c r="D70" s="64" t="s">
        <v>139</v>
      </c>
      <c r="E70" s="136" t="s">
        <v>252</v>
      </c>
      <c r="F70" s="119">
        <v>4</v>
      </c>
      <c r="G70" s="53"/>
      <c r="H70" s="53"/>
      <c r="I70" s="85"/>
      <c r="J70" s="53"/>
      <c r="K70" s="80"/>
      <c r="L70" s="80"/>
      <c r="M70" s="78">
        <v>90</v>
      </c>
      <c r="N70" s="78">
        <v>90</v>
      </c>
      <c r="O70" s="80"/>
      <c r="P70" s="80"/>
      <c r="Q70" s="81">
        <v>25797.078719999998</v>
      </c>
      <c r="R70" s="81">
        <v>17162.578684800003</v>
      </c>
      <c r="S70" s="106"/>
      <c r="T70" s="106"/>
      <c r="U70" s="139" t="s">
        <v>237</v>
      </c>
      <c r="V70" s="107"/>
      <c r="W70" s="107"/>
      <c r="X70" s="107"/>
      <c r="Y70" s="107"/>
      <c r="Z70" s="107"/>
      <c r="AA70" s="107"/>
      <c r="AB70" s="107"/>
      <c r="AC70" s="107"/>
      <c r="AD70" s="107"/>
      <c r="AE70" s="107"/>
      <c r="AF70" s="107"/>
      <c r="AG70" s="107"/>
      <c r="AH70" s="107"/>
      <c r="AI70" s="107"/>
      <c r="AJ70" s="58"/>
      <c r="AK70" s="58"/>
      <c r="AL70" s="58"/>
      <c r="AM70" s="58"/>
      <c r="AN70" s="58"/>
      <c r="AO70" s="108">
        <f t="shared" si="44"/>
        <v>0</v>
      </c>
      <c r="AP70" s="109">
        <f t="shared" si="45"/>
        <v>0</v>
      </c>
      <c r="AQ70" s="47"/>
      <c r="AR70" s="105">
        <f t="shared" si="46"/>
        <v>0</v>
      </c>
      <c r="AS70" s="47"/>
      <c r="AT70" s="128" t="s">
        <v>273</v>
      </c>
      <c r="AU70" s="88"/>
      <c r="AV70" s="88"/>
      <c r="AW70" s="87">
        <f t="shared" si="58"/>
        <v>11105.168119675038</v>
      </c>
      <c r="AX70" s="87">
        <f t="shared" si="59"/>
        <v>11105.168119675038</v>
      </c>
      <c r="AY70" s="88">
        <f>+[1]Autodecl!$AFF$33</f>
        <v>26160.412014338224</v>
      </c>
      <c r="AZ70" s="88">
        <f>+AY70*(1+[1]Autodecl!$AEZ$29)</f>
        <v>26212.732838366901</v>
      </c>
      <c r="BA70" s="88">
        <f>+AZ70*(1+[1]Autodecl!$AEZ$29)</f>
        <v>26265.158304043634</v>
      </c>
      <c r="BB70" s="88">
        <f>+BA70*(1+[1]Autodecl!$AEZ$29)</f>
        <v>26317.688620651723</v>
      </c>
      <c r="BC70" s="88">
        <f>+BB70*(1+[1]Autodecl!$AEZ$29)</f>
        <v>26370.323997893025</v>
      </c>
      <c r="BD70" s="88">
        <f>+[1]Autodecl!$AFG$33</f>
        <v>11105.168119675038</v>
      </c>
      <c r="BE70" s="88">
        <f>+[1]Autodecl!$AFF$34</f>
        <v>17404.301258141339</v>
      </c>
      <c r="BF70" s="88">
        <f>+BE70*(1+[1]Autodecl!$AEZ$29)</f>
        <v>17439.10986065762</v>
      </c>
      <c r="BG70" s="88">
        <f>+BF70*(1+[1]Autodecl!$AEZ$29)</f>
        <v>17473.988080378935</v>
      </c>
      <c r="BH70" s="88">
        <f>+BG70*(1+[1]Autodecl!$AEZ$29)</f>
        <v>17508.936056539693</v>
      </c>
      <c r="BI70" s="88">
        <f>+BH70*(1+[1]Autodecl!$AEZ$29)</f>
        <v>17543.953928652772</v>
      </c>
      <c r="BJ70" s="88">
        <f>+[1]Autodecl!$AFG$34</f>
        <v>11105.168119675038</v>
      </c>
      <c r="BK70" s="110">
        <v>4</v>
      </c>
      <c r="BL70" s="110">
        <v>4</v>
      </c>
      <c r="BM70" s="110">
        <v>4</v>
      </c>
      <c r="BN70" s="110">
        <v>4</v>
      </c>
      <c r="BO70" s="110">
        <v>4</v>
      </c>
      <c r="BP70" s="110">
        <v>4</v>
      </c>
    </row>
    <row r="71" spans="2:68" s="7" customFormat="1" ht="51" x14ac:dyDescent="0.25">
      <c r="B71" s="144" t="s">
        <v>113</v>
      </c>
      <c r="C71" s="86">
        <v>33</v>
      </c>
      <c r="D71" s="61" t="s">
        <v>222</v>
      </c>
      <c r="E71" s="136" t="s">
        <v>252</v>
      </c>
      <c r="F71" s="119">
        <v>4</v>
      </c>
      <c r="G71" s="26"/>
      <c r="H71" s="26"/>
      <c r="I71" s="84"/>
      <c r="J71" s="26"/>
      <c r="K71" s="78"/>
      <c r="L71" s="78"/>
      <c r="M71" s="78">
        <v>90</v>
      </c>
      <c r="N71" s="78">
        <v>90</v>
      </c>
      <c r="O71" s="78"/>
      <c r="P71" s="78"/>
      <c r="Q71" s="79">
        <v>12254.826528</v>
      </c>
      <c r="R71" s="79">
        <v>9784.4224319999994</v>
      </c>
      <c r="S71" s="79"/>
      <c r="T71" s="79"/>
      <c r="U71" s="132" t="s">
        <v>237</v>
      </c>
      <c r="V71" s="72"/>
      <c r="W71" s="72"/>
      <c r="X71" s="72"/>
      <c r="Y71" s="72"/>
      <c r="Z71" s="72"/>
      <c r="AA71" s="72"/>
      <c r="AB71" s="72"/>
      <c r="AC71" s="72"/>
      <c r="AD71" s="72"/>
      <c r="AE71" s="72"/>
      <c r="AF71" s="72"/>
      <c r="AG71" s="72"/>
      <c r="AH71" s="72"/>
      <c r="AI71" s="72"/>
      <c r="AJ71" s="27"/>
      <c r="AK71" s="27"/>
      <c r="AL71" s="27"/>
      <c r="AM71" s="27"/>
      <c r="AN71" s="27"/>
      <c r="AO71" s="50">
        <f t="shared" si="44"/>
        <v>0</v>
      </c>
      <c r="AP71" s="96">
        <f t="shared" si="45"/>
        <v>0</v>
      </c>
      <c r="AQ71" s="47"/>
      <c r="AR71" s="105">
        <f t="shared" si="46"/>
        <v>0</v>
      </c>
      <c r="AS71" s="47"/>
      <c r="AT71" s="128" t="s">
        <v>273</v>
      </c>
      <c r="AU71" s="87"/>
      <c r="AV71" s="87"/>
      <c r="AW71" s="87">
        <f t="shared" si="58"/>
        <v>9057.7068480000016</v>
      </c>
      <c r="AX71" s="87">
        <f t="shared" si="59"/>
        <v>8688.6725760000008</v>
      </c>
      <c r="AY71" s="87">
        <f>+[1]Autodecl!$AFT$33</f>
        <v>12254.826528</v>
      </c>
      <c r="AZ71" s="87">
        <f>+AY71*(1+[1]Autodecl!$AFN$29)</f>
        <v>12254.826528</v>
      </c>
      <c r="BA71" s="87">
        <f>+AZ71*(1+[1]Autodecl!$AFN$29)</f>
        <v>12254.826528</v>
      </c>
      <c r="BB71" s="87">
        <f>+BA71*(1+[1]Autodecl!$AFN$29)</f>
        <v>12254.826528</v>
      </c>
      <c r="BC71" s="87">
        <f>+BB71*(1+[1]Autodecl!$AFN$29)</f>
        <v>12254.826528</v>
      </c>
      <c r="BD71" s="87">
        <f>+[1]Autodecl!$AFU$33</f>
        <v>9057.7068480000016</v>
      </c>
      <c r="BE71" s="87">
        <f>+[1]Autodecl!$AFT$34</f>
        <v>9784.4224319999994</v>
      </c>
      <c r="BF71" s="87">
        <f>+BE71*(1+[1]Autodecl!$AFN$29)</f>
        <v>9784.4224319999994</v>
      </c>
      <c r="BG71" s="87">
        <f>+BF71*(1+[1]Autodecl!$AFN$29)</f>
        <v>9784.4224319999994</v>
      </c>
      <c r="BH71" s="87">
        <f>+BG71*(1+[1]Autodecl!$AFN$29)</f>
        <v>9784.4224319999994</v>
      </c>
      <c r="BI71" s="87">
        <f>+BH71*(1+[1]Autodecl!$AFN$29)</f>
        <v>9784.4224319999994</v>
      </c>
      <c r="BJ71" s="87">
        <f>+[1]Autodecl!$AFU$34</f>
        <v>8688.6725760000008</v>
      </c>
      <c r="BK71" s="67">
        <v>8</v>
      </c>
      <c r="BL71" s="67">
        <v>8</v>
      </c>
      <c r="BM71" s="67">
        <v>8</v>
      </c>
      <c r="BN71" s="67">
        <v>8</v>
      </c>
      <c r="BO71" s="67">
        <v>8</v>
      </c>
      <c r="BP71" s="67">
        <v>8</v>
      </c>
    </row>
    <row r="72" spans="2:68" s="7" customFormat="1" ht="38.25" x14ac:dyDescent="0.25">
      <c r="B72" s="154" t="s">
        <v>117</v>
      </c>
      <c r="C72" s="86">
        <v>34</v>
      </c>
      <c r="D72" s="61" t="s">
        <v>141</v>
      </c>
      <c r="E72" s="136" t="s">
        <v>252</v>
      </c>
      <c r="F72" s="119">
        <v>4</v>
      </c>
      <c r="G72" s="26"/>
      <c r="H72" s="26"/>
      <c r="I72" s="84"/>
      <c r="J72" s="26"/>
      <c r="K72" s="78"/>
      <c r="L72" s="78"/>
      <c r="M72" s="78">
        <v>90</v>
      </c>
      <c r="N72" s="78">
        <v>90</v>
      </c>
      <c r="O72" s="78"/>
      <c r="P72" s="78"/>
      <c r="Q72" s="79">
        <v>6101.34</v>
      </c>
      <c r="R72" s="79">
        <v>7263.4999999999991</v>
      </c>
      <c r="S72" s="101"/>
      <c r="T72" s="101"/>
      <c r="U72" s="132" t="s">
        <v>237</v>
      </c>
      <c r="V72" s="72"/>
      <c r="W72" s="72"/>
      <c r="X72" s="72"/>
      <c r="Y72" s="72"/>
      <c r="Z72" s="72"/>
      <c r="AA72" s="72"/>
      <c r="AB72" s="72"/>
      <c r="AC72" s="72"/>
      <c r="AD72" s="72"/>
      <c r="AE72" s="72"/>
      <c r="AF72" s="72"/>
      <c r="AG72" s="72"/>
      <c r="AH72" s="72"/>
      <c r="AI72" s="72"/>
      <c r="AJ72" s="27"/>
      <c r="AK72" s="27"/>
      <c r="AL72" s="27"/>
      <c r="AM72" s="27"/>
      <c r="AN72" s="27"/>
      <c r="AO72" s="50">
        <f t="shared" ref="AO72:AO73" si="61">SUM(AJ72:AN72)</f>
        <v>0</v>
      </c>
      <c r="AP72" s="96">
        <f t="shared" si="45"/>
        <v>0</v>
      </c>
      <c r="AQ72" s="47"/>
      <c r="AR72" s="105">
        <f t="shared" si="46"/>
        <v>0</v>
      </c>
      <c r="AS72" s="47"/>
      <c r="AT72" s="151" t="s">
        <v>303</v>
      </c>
      <c r="AU72" s="87"/>
      <c r="AV72" s="87"/>
      <c r="AW72" s="87">
        <f t="shared" si="58"/>
        <v>1220.268</v>
      </c>
      <c r="AX72" s="87">
        <f t="shared" si="59"/>
        <v>1452.6999999999998</v>
      </c>
      <c r="AY72" s="87">
        <f>+[1]Cargas_municipios!$V$71</f>
        <v>6101.34</v>
      </c>
      <c r="AZ72" s="87">
        <f>+AY72*1</f>
        <v>6101.34</v>
      </c>
      <c r="BA72" s="87">
        <f t="shared" ref="BA72:BI72" si="62">+AZ72*1</f>
        <v>6101.34</v>
      </c>
      <c r="BB72" s="87">
        <f t="shared" si="62"/>
        <v>6101.34</v>
      </c>
      <c r="BC72" s="87">
        <f t="shared" si="62"/>
        <v>6101.34</v>
      </c>
      <c r="BD72" s="87">
        <f>+BC72*0.2</f>
        <v>1220.268</v>
      </c>
      <c r="BE72" s="87">
        <f>+[1]Cargas_municipios!$X$71</f>
        <v>7263.4999999999991</v>
      </c>
      <c r="BF72" s="87">
        <f t="shared" si="62"/>
        <v>7263.4999999999991</v>
      </c>
      <c r="BG72" s="87">
        <f t="shared" si="62"/>
        <v>7263.4999999999991</v>
      </c>
      <c r="BH72" s="87">
        <f t="shared" si="62"/>
        <v>7263.4999999999991</v>
      </c>
      <c r="BI72" s="87">
        <f t="shared" si="62"/>
        <v>7263.4999999999991</v>
      </c>
      <c r="BJ72" s="87">
        <f>+BI72*0.2</f>
        <v>1452.6999999999998</v>
      </c>
      <c r="BK72" s="67">
        <v>4</v>
      </c>
      <c r="BL72" s="67">
        <v>4</v>
      </c>
      <c r="BM72" s="67">
        <v>4</v>
      </c>
      <c r="BN72" s="67">
        <v>4</v>
      </c>
      <c r="BO72" s="67">
        <v>4</v>
      </c>
      <c r="BP72" s="67">
        <v>4</v>
      </c>
    </row>
    <row r="73" spans="2:68" s="7" customFormat="1" ht="63.75" x14ac:dyDescent="0.25">
      <c r="B73" s="112" t="s">
        <v>114</v>
      </c>
      <c r="C73" s="86">
        <v>35</v>
      </c>
      <c r="D73" s="131" t="s">
        <v>266</v>
      </c>
      <c r="E73" s="123" t="s">
        <v>252</v>
      </c>
      <c r="F73" s="119">
        <v>4</v>
      </c>
      <c r="G73" s="53"/>
      <c r="H73" s="53"/>
      <c r="I73" s="85"/>
      <c r="J73" s="53"/>
      <c r="K73" s="80"/>
      <c r="L73" s="80"/>
      <c r="M73" s="78">
        <v>90</v>
      </c>
      <c r="N73" s="78">
        <v>90</v>
      </c>
      <c r="O73" s="80"/>
      <c r="P73" s="80"/>
      <c r="Q73" s="81">
        <v>56007.384119999995</v>
      </c>
      <c r="R73" s="81">
        <v>92444.308732800011</v>
      </c>
      <c r="S73" s="106"/>
      <c r="T73" s="106"/>
      <c r="U73" s="113" t="s">
        <v>238</v>
      </c>
      <c r="V73" s="107"/>
      <c r="W73" s="107"/>
      <c r="X73" s="107">
        <v>82438.899999999994</v>
      </c>
      <c r="Y73" s="107">
        <f>+X73*1.02</f>
        <v>84087.678</v>
      </c>
      <c r="Z73" s="107">
        <f>+Y73*1.02</f>
        <v>85769.431559999997</v>
      </c>
      <c r="AA73" s="107">
        <f t="shared" ref="AA73:AC73" si="63">+Z73*1.02</f>
        <v>87484.820191199993</v>
      </c>
      <c r="AB73" s="107">
        <f t="shared" si="63"/>
        <v>89234.51659502399</v>
      </c>
      <c r="AC73" s="107">
        <f t="shared" si="63"/>
        <v>91019.206926924468</v>
      </c>
      <c r="AD73" s="107">
        <v>61024.4</v>
      </c>
      <c r="AE73" s="107">
        <f t="shared" ref="AE73:AI73" si="64">+AD73*1.02</f>
        <v>62244.887999999999</v>
      </c>
      <c r="AF73" s="107">
        <f t="shared" si="64"/>
        <v>63489.785759999999</v>
      </c>
      <c r="AG73" s="107">
        <f t="shared" si="64"/>
        <v>64759.581475200001</v>
      </c>
      <c r="AH73" s="107">
        <f t="shared" si="64"/>
        <v>66054.773104704</v>
      </c>
      <c r="AI73" s="107">
        <f t="shared" si="64"/>
        <v>67375.868566798075</v>
      </c>
      <c r="AJ73" s="58">
        <v>0</v>
      </c>
      <c r="AK73" s="58">
        <v>0</v>
      </c>
      <c r="AL73" s="58">
        <v>5</v>
      </c>
      <c r="AM73" s="58">
        <v>5</v>
      </c>
      <c r="AN73" s="58">
        <v>3</v>
      </c>
      <c r="AO73" s="108">
        <f t="shared" si="61"/>
        <v>13</v>
      </c>
      <c r="AP73" s="109">
        <f t="shared" si="45"/>
        <v>0.52</v>
      </c>
      <c r="AQ73" s="47"/>
      <c r="AR73" s="105">
        <f t="shared" si="46"/>
        <v>0.52</v>
      </c>
      <c r="AS73" s="47"/>
      <c r="AT73" s="146" t="s">
        <v>293</v>
      </c>
      <c r="AU73" s="88"/>
      <c r="AV73" s="88"/>
      <c r="AW73" s="88">
        <f>+BD73</f>
        <v>44600.370899813483</v>
      </c>
      <c r="AX73" s="88">
        <f>+BJ73</f>
        <v>44650.841810617749</v>
      </c>
      <c r="AY73" s="88">
        <f>+[1]Autodecl!$AGV$33</f>
        <v>58054.136979043433</v>
      </c>
      <c r="AZ73" s="88">
        <f>+AY73*(1+[1]Autodecl!$AGP$29)</f>
        <v>58402.461800917692</v>
      </c>
      <c r="BA73" s="88">
        <f>+AZ73*(1+[1]Autodecl!$AGP$29)</f>
        <v>58752.876571723202</v>
      </c>
      <c r="BB73" s="88">
        <f>+BA73*(1+[1]Autodecl!$AGP$29)</f>
        <v>59105.393831153538</v>
      </c>
      <c r="BC73" s="88">
        <f>+BB73*(1+[1]Autodecl!$AGP$29)</f>
        <v>59460.026194140461</v>
      </c>
      <c r="BD73" s="88">
        <f>+[1]Autodecl!$AGW$33</f>
        <v>44600.370899813483</v>
      </c>
      <c r="BE73" s="88">
        <f>+[1]Autodecl!$AGV$34</f>
        <v>95822.624934745007</v>
      </c>
      <c r="BF73" s="88">
        <f>+BE73*(1+[1]Autodecl!$AGP$29)</f>
        <v>96397.560684353477</v>
      </c>
      <c r="BG73" s="88">
        <f>+BF73*(1+[1]Autodecl!$AGP$29)</f>
        <v>96975.946048459591</v>
      </c>
      <c r="BH73" s="88">
        <f>+BG73*(1+[1]Autodecl!$AGP$29)</f>
        <v>97557.801724750345</v>
      </c>
      <c r="BI73" s="88">
        <f>+BH73*(1+[1]Autodecl!$AGP$29)</f>
        <v>98143.148535098851</v>
      </c>
      <c r="BJ73" s="88">
        <f>+[1]Autodecl!$AGW$34</f>
        <v>44650.841810617749</v>
      </c>
      <c r="BK73" s="110">
        <v>6</v>
      </c>
      <c r="BL73" s="110">
        <v>6</v>
      </c>
      <c r="BM73" s="110">
        <v>6</v>
      </c>
      <c r="BN73" s="110">
        <v>6</v>
      </c>
      <c r="BO73" s="110">
        <v>6</v>
      </c>
      <c r="BP73" s="110">
        <v>6</v>
      </c>
    </row>
    <row r="74" spans="2:68" s="7" customFormat="1" ht="51" x14ac:dyDescent="0.25">
      <c r="B74" s="137" t="s">
        <v>115</v>
      </c>
      <c r="C74" s="86">
        <v>36</v>
      </c>
      <c r="D74" s="62" t="s">
        <v>140</v>
      </c>
      <c r="E74" s="123" t="s">
        <v>252</v>
      </c>
      <c r="F74" s="120">
        <v>4</v>
      </c>
      <c r="G74" s="5"/>
      <c r="H74" s="5"/>
      <c r="I74" s="83"/>
      <c r="J74" s="5"/>
      <c r="K74" s="76"/>
      <c r="L74" s="76"/>
      <c r="M74" s="78">
        <v>90</v>
      </c>
      <c r="N74" s="78">
        <v>90</v>
      </c>
      <c r="O74" s="76"/>
      <c r="P74" s="76"/>
      <c r="Q74" s="77">
        <v>67301.923680000007</v>
      </c>
      <c r="R74" s="77">
        <v>46991.635919999986</v>
      </c>
      <c r="S74" s="70"/>
      <c r="T74" s="70"/>
      <c r="U74" s="133" t="s">
        <v>237</v>
      </c>
      <c r="V74" s="71"/>
      <c r="W74" s="71"/>
      <c r="X74" s="71"/>
      <c r="Y74" s="71"/>
      <c r="Z74" s="71"/>
      <c r="AA74" s="71"/>
      <c r="AB74" s="71"/>
      <c r="AC74" s="71"/>
      <c r="AD74" s="71"/>
      <c r="AE74" s="71"/>
      <c r="AF74" s="71"/>
      <c r="AG74" s="71"/>
      <c r="AH74" s="71"/>
      <c r="AI74" s="71"/>
      <c r="AJ74" s="9"/>
      <c r="AK74" s="9"/>
      <c r="AL74" s="9"/>
      <c r="AM74" s="9"/>
      <c r="AN74" s="9"/>
      <c r="AO74" s="166">
        <f t="shared" si="44"/>
        <v>0</v>
      </c>
      <c r="AP74" s="51">
        <f t="shared" si="45"/>
        <v>0</v>
      </c>
      <c r="AQ74" s="47"/>
      <c r="AR74" s="105">
        <f t="shared" si="46"/>
        <v>0</v>
      </c>
      <c r="AS74" s="47"/>
      <c r="AT74" s="128" t="s">
        <v>273</v>
      </c>
      <c r="AU74" s="87"/>
      <c r="AV74" s="87"/>
      <c r="AW74" s="87">
        <f t="shared" ref="AW74:AW75" si="65">+BD74</f>
        <v>25449.333917658289</v>
      </c>
      <c r="AX74" s="87">
        <f t="shared" ref="AX74:AX75" si="66">+BJ74</f>
        <v>25449.333917658289</v>
      </c>
      <c r="AY74" s="87">
        <f>+[1]Autodecl!$AHJ$33</f>
        <v>68728.047932318077</v>
      </c>
      <c r="AZ74" s="88">
        <f>+AY74*(1+[1]Autodecl!$AHD$29)</f>
        <v>68934.232076115019</v>
      </c>
      <c r="BA74" s="88">
        <f>+AZ74*(1+[1]Autodecl!$AHD$29)</f>
        <v>69141.034772343352</v>
      </c>
      <c r="BB74" s="88">
        <f>+BA74*(1+[1]Autodecl!$AHD$29)</f>
        <v>69348.457876660381</v>
      </c>
      <c r="BC74" s="88">
        <f>+BB74*(1+[1]Autodecl!$AHD$29)</f>
        <v>69556.503250290349</v>
      </c>
      <c r="BD74" s="88">
        <f>+[1]Autodecl!$AHK$33</f>
        <v>25449.333917658289</v>
      </c>
      <c r="BE74" s="88">
        <f>+[1]Autodecl!$AHJ$34</f>
        <v>47987.386234066093</v>
      </c>
      <c r="BF74" s="88">
        <f>+BE74*(1+[1]Autodecl!$AHD$29)</f>
        <v>48131.348392768283</v>
      </c>
      <c r="BG74" s="88">
        <f>+BF74*(1+[1]Autodecl!$AHD$29)</f>
        <v>48275.742437946581</v>
      </c>
      <c r="BH74" s="88">
        <f>+BG74*(1+[1]Autodecl!$AHD$29)</f>
        <v>48420.569665260417</v>
      </c>
      <c r="BI74" s="88">
        <f>+BH74*(1+[1]Autodecl!$AHD$29)</f>
        <v>48565.831374256195</v>
      </c>
      <c r="BJ74" s="88">
        <f>+[1]Autodecl!$AHK$34</f>
        <v>25449.333917658289</v>
      </c>
      <c r="BK74" s="66"/>
      <c r="BL74" s="66"/>
      <c r="BM74" s="66"/>
      <c r="BN74" s="66"/>
      <c r="BO74" s="66"/>
      <c r="BP74" s="66"/>
    </row>
    <row r="75" spans="2:68" s="7" customFormat="1" x14ac:dyDescent="0.25">
      <c r="B75" s="178" t="s">
        <v>145</v>
      </c>
      <c r="C75" s="86">
        <v>37</v>
      </c>
      <c r="D75" s="64" t="s">
        <v>123</v>
      </c>
      <c r="E75" s="123" t="s">
        <v>252</v>
      </c>
      <c r="F75" s="120">
        <v>4</v>
      </c>
      <c r="G75" s="53"/>
      <c r="H75" s="53"/>
      <c r="I75" s="85"/>
      <c r="J75" s="53"/>
      <c r="K75" s="80"/>
      <c r="L75" s="80"/>
      <c r="M75" s="80"/>
      <c r="N75" s="80"/>
      <c r="O75" s="80"/>
      <c r="P75" s="80"/>
      <c r="Q75" s="81">
        <v>24.282720000000001</v>
      </c>
      <c r="R75" s="81">
        <v>22.075200000000006</v>
      </c>
      <c r="S75" s="82"/>
      <c r="T75" s="82"/>
      <c r="U75" s="174" t="s">
        <v>237</v>
      </c>
      <c r="V75" s="73"/>
      <c r="W75" s="73"/>
      <c r="X75" s="73"/>
      <c r="Y75" s="73"/>
      <c r="Z75" s="73"/>
      <c r="AA75" s="73"/>
      <c r="AB75" s="73"/>
      <c r="AC75" s="73"/>
      <c r="AD75" s="73"/>
      <c r="AE75" s="73"/>
      <c r="AF75" s="73"/>
      <c r="AG75" s="73"/>
      <c r="AH75" s="73"/>
      <c r="AI75" s="73"/>
      <c r="AJ75" s="55"/>
      <c r="AK75" s="55"/>
      <c r="AL75" s="55"/>
      <c r="AM75" s="55"/>
      <c r="AN75" s="55"/>
      <c r="AO75" s="56">
        <f t="shared" si="44"/>
        <v>0</v>
      </c>
      <c r="AP75" s="57">
        <f t="shared" si="45"/>
        <v>0</v>
      </c>
      <c r="AQ75" s="47"/>
      <c r="AR75" s="105">
        <f t="shared" si="46"/>
        <v>0</v>
      </c>
      <c r="AS75" s="47"/>
      <c r="AT75" s="197" t="s">
        <v>342</v>
      </c>
      <c r="AU75" s="87"/>
      <c r="AV75" s="87"/>
      <c r="AW75" s="88">
        <f t="shared" si="65"/>
        <v>24.282720000000001</v>
      </c>
      <c r="AX75" s="88">
        <f t="shared" si="66"/>
        <v>22.075200000000006</v>
      </c>
      <c r="AY75" s="81">
        <f>+Q75</f>
        <v>24.282720000000001</v>
      </c>
      <c r="AZ75" s="81">
        <f>+AY75</f>
        <v>24.282720000000001</v>
      </c>
      <c r="BA75" s="81">
        <f t="shared" ref="BA75:BD75" si="67">+AZ75</f>
        <v>24.282720000000001</v>
      </c>
      <c r="BB75" s="81">
        <f t="shared" si="67"/>
        <v>24.282720000000001</v>
      </c>
      <c r="BC75" s="81">
        <f t="shared" si="67"/>
        <v>24.282720000000001</v>
      </c>
      <c r="BD75" s="81">
        <f t="shared" si="67"/>
        <v>24.282720000000001</v>
      </c>
      <c r="BE75" s="81">
        <f>+R75</f>
        <v>22.075200000000006</v>
      </c>
      <c r="BF75" s="81">
        <f>+BE75</f>
        <v>22.075200000000006</v>
      </c>
      <c r="BG75" s="81">
        <f t="shared" ref="BG75:BJ75" si="68">+BF75</f>
        <v>22.075200000000006</v>
      </c>
      <c r="BH75" s="81">
        <f t="shared" si="68"/>
        <v>22.075200000000006</v>
      </c>
      <c r="BI75" s="81">
        <f t="shared" si="68"/>
        <v>22.075200000000006</v>
      </c>
      <c r="BJ75" s="81">
        <f t="shared" si="68"/>
        <v>22.075200000000006</v>
      </c>
      <c r="BK75" s="68"/>
      <c r="BL75" s="68"/>
      <c r="BM75" s="68"/>
      <c r="BN75" s="68"/>
      <c r="BO75" s="68"/>
      <c r="BP75" s="68"/>
    </row>
    <row r="76" spans="2:68" ht="15" customHeight="1" x14ac:dyDescent="0.25">
      <c r="B76" s="59" t="s">
        <v>43</v>
      </c>
      <c r="C76" s="3"/>
      <c r="D76" s="3"/>
      <c r="E76" s="3"/>
      <c r="F76" s="3"/>
      <c r="G76" s="3"/>
      <c r="H76" s="3"/>
      <c r="I76" s="3"/>
      <c r="J76" s="3"/>
      <c r="K76" s="69"/>
      <c r="L76" s="69"/>
      <c r="M76" s="69"/>
      <c r="N76" s="69"/>
      <c r="O76" s="69"/>
      <c r="P76" s="69"/>
      <c r="Q76" s="77">
        <f>SUM(Q39:Q75)</f>
        <v>1390433.4798158405</v>
      </c>
      <c r="R76" s="77">
        <f t="shared" ref="R76:T76" si="69">SUM(R39:R75)</f>
        <v>1312772.8717052802</v>
      </c>
      <c r="S76" s="77">
        <f t="shared" si="69"/>
        <v>0</v>
      </c>
      <c r="T76" s="77">
        <f t="shared" si="69"/>
        <v>0</v>
      </c>
      <c r="U76" s="3"/>
      <c r="V76" s="69"/>
      <c r="W76" s="69"/>
      <c r="X76" s="69"/>
      <c r="Y76" s="69"/>
      <c r="Z76" s="69"/>
      <c r="AA76" s="69"/>
      <c r="AB76" s="69"/>
      <c r="AC76" s="69"/>
      <c r="AD76" s="69"/>
      <c r="AE76" s="69"/>
      <c r="AF76" s="79"/>
      <c r="AG76" s="69"/>
      <c r="AH76" s="69"/>
      <c r="AI76" s="69"/>
      <c r="AJ76" s="3"/>
      <c r="AK76" s="3"/>
      <c r="AL76" s="3"/>
      <c r="AM76" s="3"/>
      <c r="AN76" s="3"/>
      <c r="AO76" s="3"/>
      <c r="AP76" s="3"/>
      <c r="AQ76" s="6"/>
      <c r="AR76" s="6"/>
      <c r="AS76" s="6"/>
      <c r="AT76" s="3"/>
      <c r="AU76" s="77">
        <f t="shared" ref="AU76:BJ76" si="70">SUM(AU39:AU75)</f>
        <v>28651.677146200509</v>
      </c>
      <c r="AV76" s="77">
        <f t="shared" si="70"/>
        <v>61691.301380003075</v>
      </c>
      <c r="AW76" s="77">
        <f t="shared" si="70"/>
        <v>831506.97429277713</v>
      </c>
      <c r="AX76" s="77">
        <f t="shared" si="70"/>
        <v>671084.77812481567</v>
      </c>
      <c r="AY76" s="77">
        <f t="shared" si="70"/>
        <v>1542941.5829647935</v>
      </c>
      <c r="AZ76" s="77">
        <f t="shared" si="70"/>
        <v>1553058.1423566192</v>
      </c>
      <c r="BA76" s="77">
        <f t="shared" si="70"/>
        <v>1526705.8582237395</v>
      </c>
      <c r="BB76" s="77">
        <f t="shared" si="70"/>
        <v>1536411.5186623468</v>
      </c>
      <c r="BC76" s="77">
        <f t="shared" si="70"/>
        <v>1545866.3729122439</v>
      </c>
      <c r="BD76" s="77">
        <f t="shared" si="70"/>
        <v>831506.97429277713</v>
      </c>
      <c r="BE76" s="77">
        <f t="shared" si="70"/>
        <v>1180151.2513284932</v>
      </c>
      <c r="BF76" s="77">
        <f t="shared" si="70"/>
        <v>1188237.7105754125</v>
      </c>
      <c r="BG76" s="77">
        <f t="shared" si="70"/>
        <v>1188965.0593012287</v>
      </c>
      <c r="BH76" s="77">
        <f t="shared" si="70"/>
        <v>1196964.5584957998</v>
      </c>
      <c r="BI76" s="77">
        <f t="shared" si="70"/>
        <v>1205040.8274898368</v>
      </c>
      <c r="BJ76" s="77">
        <f t="shared" si="70"/>
        <v>671084.77812481567</v>
      </c>
      <c r="BK76" s="3"/>
      <c r="BL76" s="3"/>
      <c r="BM76" s="3"/>
      <c r="BN76" s="3"/>
      <c r="BO76" s="3"/>
      <c r="BP76" s="3"/>
    </row>
    <row r="77" spans="2:68" s="7" customFormat="1" x14ac:dyDescent="0.2">
      <c r="B77" s="47"/>
      <c r="C77" s="184"/>
      <c r="D77" s="47"/>
      <c r="E77" s="47"/>
      <c r="F77" s="47"/>
      <c r="G77" s="184"/>
      <c r="H77" s="184"/>
      <c r="I77" s="184"/>
      <c r="J77" s="184"/>
      <c r="K77" s="184"/>
      <c r="L77" s="184"/>
      <c r="M77" s="47"/>
      <c r="N77" s="47"/>
      <c r="O77" s="47"/>
      <c r="P77" s="47"/>
      <c r="Q77" s="47"/>
      <c r="R77" s="47"/>
      <c r="S77" s="47"/>
      <c r="T77" s="47"/>
      <c r="U77" s="185"/>
      <c r="V77" s="168"/>
      <c r="W77" s="168"/>
      <c r="X77" s="168"/>
      <c r="Y77" s="168"/>
      <c r="Z77" s="168"/>
      <c r="AA77" s="168"/>
      <c r="AB77" s="168"/>
      <c r="AC77" s="168"/>
      <c r="AD77" s="168"/>
      <c r="AE77" s="168"/>
      <c r="AF77" s="168"/>
      <c r="AG77" s="168"/>
      <c r="AH77" s="168"/>
      <c r="AI77" s="168"/>
      <c r="AJ77" s="50"/>
      <c r="AK77" s="50"/>
      <c r="AL77" s="50"/>
      <c r="AM77" s="50"/>
      <c r="AN77" s="50"/>
      <c r="AO77" s="47"/>
      <c r="AP77" s="47"/>
      <c r="AQ77" s="47"/>
      <c r="AR77" s="47"/>
      <c r="AS77" s="47"/>
      <c r="AT77" s="186"/>
      <c r="AU77" s="168"/>
      <c r="AV77" s="168"/>
      <c r="AW77" s="187"/>
      <c r="AX77" s="168"/>
      <c r="AY77" s="168"/>
      <c r="AZ77" s="168"/>
      <c r="BA77" s="168"/>
      <c r="BB77" s="168"/>
      <c r="BC77" s="168"/>
      <c r="BD77" s="168"/>
      <c r="BE77" s="168"/>
      <c r="BF77" s="168"/>
      <c r="BG77" s="168"/>
      <c r="BH77" s="168"/>
      <c r="BI77" s="168"/>
      <c r="BJ77" s="168"/>
      <c r="BK77" s="168"/>
      <c r="BL77" s="168"/>
      <c r="BM77" s="168"/>
      <c r="BN77" s="168"/>
      <c r="BO77" s="168"/>
      <c r="BP77" s="168"/>
    </row>
    <row r="78" spans="2:68" ht="20.100000000000001" customHeight="1" x14ac:dyDescent="0.25">
      <c r="B78" s="221" t="s">
        <v>148</v>
      </c>
      <c r="C78" s="221"/>
      <c r="D78" s="221"/>
      <c r="E78" s="221"/>
      <c r="F78" s="221"/>
      <c r="G78" s="221"/>
      <c r="H78" s="221"/>
      <c r="I78" s="221"/>
      <c r="J78" s="221"/>
      <c r="K78" s="221"/>
      <c r="L78" s="221"/>
      <c r="M78" s="221"/>
      <c r="N78" s="221"/>
      <c r="O78" s="221"/>
      <c r="P78" s="221"/>
      <c r="Q78" s="221"/>
      <c r="R78" s="221"/>
      <c r="S78" s="221"/>
      <c r="T78" s="221"/>
      <c r="U78" s="221"/>
      <c r="V78" s="221"/>
      <c r="W78" s="221"/>
      <c r="X78" s="221"/>
      <c r="Y78" s="221"/>
      <c r="Z78" s="221"/>
      <c r="AA78" s="221"/>
      <c r="AB78" s="221"/>
      <c r="AC78" s="221"/>
      <c r="AD78" s="221"/>
      <c r="AE78" s="221"/>
      <c r="AF78" s="221"/>
      <c r="AG78" s="221"/>
      <c r="AH78" s="221"/>
      <c r="AI78" s="221"/>
      <c r="AJ78" s="221"/>
      <c r="AK78" s="221"/>
      <c r="AL78" s="221"/>
      <c r="AM78" s="221"/>
      <c r="AN78" s="221"/>
      <c r="AO78" s="221"/>
      <c r="AP78" s="221"/>
      <c r="AQ78" s="221"/>
      <c r="AR78" s="221"/>
      <c r="AS78" s="221"/>
      <c r="AT78" s="221"/>
      <c r="AU78" s="221"/>
      <c r="AV78" s="221"/>
      <c r="AW78" s="221"/>
      <c r="AX78" s="221"/>
      <c r="AY78" s="221"/>
      <c r="AZ78" s="221"/>
      <c r="BA78" s="221"/>
      <c r="BB78" s="221"/>
      <c r="BC78" s="221"/>
      <c r="BD78" s="221"/>
      <c r="BE78" s="221"/>
      <c r="BF78" s="221"/>
      <c r="BG78" s="221"/>
      <c r="BH78" s="221"/>
      <c r="BI78" s="221"/>
      <c r="BJ78" s="221"/>
      <c r="BK78" s="221"/>
      <c r="BL78" s="221"/>
      <c r="BM78" s="221"/>
      <c r="BN78" s="221"/>
      <c r="BO78" s="221"/>
      <c r="BP78" s="221"/>
    </row>
    <row r="79" spans="2:68" x14ac:dyDescent="0.25">
      <c r="B79" s="176" t="s">
        <v>168</v>
      </c>
      <c r="C79" s="75">
        <v>1</v>
      </c>
      <c r="D79" s="61" t="s">
        <v>166</v>
      </c>
      <c r="E79" s="123" t="s">
        <v>253</v>
      </c>
      <c r="F79" s="120">
        <v>5</v>
      </c>
      <c r="G79" s="26"/>
      <c r="H79" s="26"/>
      <c r="I79" s="84"/>
      <c r="J79" s="26"/>
      <c r="K79" s="78"/>
      <c r="L79" s="78"/>
      <c r="M79" s="78"/>
      <c r="N79" s="78"/>
      <c r="O79" s="78"/>
      <c r="P79" s="78"/>
      <c r="Q79" s="79">
        <v>4351.9679999999998</v>
      </c>
      <c r="R79" s="79">
        <v>3027.4559999999997</v>
      </c>
      <c r="S79" s="77"/>
      <c r="T79" s="77"/>
      <c r="U79" s="171" t="s">
        <v>237</v>
      </c>
      <c r="V79" s="69"/>
      <c r="W79" s="69"/>
      <c r="X79" s="69">
        <v>35678</v>
      </c>
      <c r="Y79" s="69"/>
      <c r="Z79" s="69"/>
      <c r="AA79" s="69"/>
      <c r="AB79" s="69"/>
      <c r="AC79" s="69"/>
      <c r="AD79" s="69"/>
      <c r="AE79" s="69"/>
      <c r="AF79" s="69"/>
      <c r="AG79" s="69"/>
      <c r="AH79" s="69"/>
      <c r="AI79" s="69"/>
      <c r="AJ79" s="50"/>
      <c r="AK79" s="50"/>
      <c r="AL79" s="50"/>
      <c r="AM79" s="50"/>
      <c r="AN79" s="50"/>
      <c r="AO79" s="166">
        <f>SUM(AJ79:AN79)</f>
        <v>0</v>
      </c>
      <c r="AP79" s="51">
        <f>+AO79/25</f>
        <v>0</v>
      </c>
      <c r="AQ79" s="47"/>
      <c r="AR79" s="105">
        <f t="shared" ref="AR79:AR93" si="71">+AP79</f>
        <v>0</v>
      </c>
      <c r="AS79" s="47"/>
      <c r="AT79" s="197" t="s">
        <v>342</v>
      </c>
      <c r="AU79" s="87"/>
      <c r="AV79" s="87"/>
      <c r="AW79" s="88">
        <f t="shared" ref="AW79:AW93" si="72">+BD79</f>
        <v>4351.9679999999998</v>
      </c>
      <c r="AX79" s="88">
        <f t="shared" ref="AX79:AX93" si="73">+BJ79</f>
        <v>3027.4559999999997</v>
      </c>
      <c r="AY79" s="81">
        <f>+Q79</f>
        <v>4351.9679999999998</v>
      </c>
      <c r="AZ79" s="81">
        <f>+AY79</f>
        <v>4351.9679999999998</v>
      </c>
      <c r="BA79" s="81">
        <f t="shared" ref="BA79:BD83" si="74">+AZ79</f>
        <v>4351.9679999999998</v>
      </c>
      <c r="BB79" s="81">
        <f t="shared" si="74"/>
        <v>4351.9679999999998</v>
      </c>
      <c r="BC79" s="81">
        <f t="shared" si="74"/>
        <v>4351.9679999999998</v>
      </c>
      <c r="BD79" s="81">
        <f t="shared" si="74"/>
        <v>4351.9679999999998</v>
      </c>
      <c r="BE79" s="81">
        <f>+R79</f>
        <v>3027.4559999999997</v>
      </c>
      <c r="BF79" s="81">
        <f>+BE79</f>
        <v>3027.4559999999997</v>
      </c>
      <c r="BG79" s="81">
        <f t="shared" ref="BG79:BJ83" si="75">+BF79</f>
        <v>3027.4559999999997</v>
      </c>
      <c r="BH79" s="81">
        <f t="shared" si="75"/>
        <v>3027.4559999999997</v>
      </c>
      <c r="BI79" s="81">
        <f t="shared" si="75"/>
        <v>3027.4559999999997</v>
      </c>
      <c r="BJ79" s="81">
        <f t="shared" si="75"/>
        <v>3027.4559999999997</v>
      </c>
      <c r="BK79" s="66"/>
      <c r="BL79" s="66"/>
      <c r="BM79" s="66"/>
      <c r="BN79" s="66"/>
      <c r="BO79" s="66"/>
      <c r="BP79" s="66"/>
    </row>
    <row r="80" spans="2:68" x14ac:dyDescent="0.25">
      <c r="B80" s="176" t="s">
        <v>171</v>
      </c>
      <c r="C80" s="75">
        <v>2</v>
      </c>
      <c r="D80" s="62" t="s">
        <v>162</v>
      </c>
      <c r="E80" s="123" t="s">
        <v>253</v>
      </c>
      <c r="F80" s="120">
        <v>5</v>
      </c>
      <c r="G80" s="5"/>
      <c r="H80" s="5"/>
      <c r="I80" s="83"/>
      <c r="J80" s="5"/>
      <c r="K80" s="76"/>
      <c r="L80" s="76"/>
      <c r="M80" s="76"/>
      <c r="N80" s="76"/>
      <c r="O80" s="76"/>
      <c r="P80" s="76"/>
      <c r="Q80" s="77">
        <v>1155.1636799999999</v>
      </c>
      <c r="R80" s="77">
        <v>395.4614400000001</v>
      </c>
      <c r="S80" s="70"/>
      <c r="T80" s="70"/>
      <c r="U80" s="171" t="s">
        <v>237</v>
      </c>
      <c r="V80" s="70"/>
      <c r="W80" s="70"/>
      <c r="X80" s="70"/>
      <c r="Y80" s="70"/>
      <c r="Z80" s="70"/>
      <c r="AA80" s="70"/>
      <c r="AB80" s="70"/>
      <c r="AC80" s="70"/>
      <c r="AD80" s="70"/>
      <c r="AE80" s="70"/>
      <c r="AF80" s="70"/>
      <c r="AG80" s="70"/>
      <c r="AH80" s="70"/>
      <c r="AI80" s="70"/>
      <c r="AJ80" s="11"/>
      <c r="AK80" s="11"/>
      <c r="AL80" s="11"/>
      <c r="AM80" s="11"/>
      <c r="AN80" s="11"/>
      <c r="AO80" s="166">
        <f t="shared" ref="AO80:AO93" si="76">SUM(AJ80:AN80)</f>
        <v>0</v>
      </c>
      <c r="AP80" s="51">
        <f t="shared" ref="AP80:AP93" si="77">+AO80/25</f>
        <v>0</v>
      </c>
      <c r="AQ80" s="47"/>
      <c r="AR80" s="105">
        <f t="shared" si="71"/>
        <v>0</v>
      </c>
      <c r="AS80" s="47"/>
      <c r="AT80" s="197" t="s">
        <v>342</v>
      </c>
      <c r="AU80" s="87"/>
      <c r="AV80" s="87"/>
      <c r="AW80" s="88">
        <f t="shared" si="72"/>
        <v>1155.1636799999999</v>
      </c>
      <c r="AX80" s="88">
        <f t="shared" si="73"/>
        <v>395.4614400000001</v>
      </c>
      <c r="AY80" s="81">
        <f>+Q80</f>
        <v>1155.1636799999999</v>
      </c>
      <c r="AZ80" s="81">
        <f>+AY80</f>
        <v>1155.1636799999999</v>
      </c>
      <c r="BA80" s="81">
        <f t="shared" si="74"/>
        <v>1155.1636799999999</v>
      </c>
      <c r="BB80" s="81">
        <f t="shared" si="74"/>
        <v>1155.1636799999999</v>
      </c>
      <c r="BC80" s="81">
        <f t="shared" si="74"/>
        <v>1155.1636799999999</v>
      </c>
      <c r="BD80" s="81">
        <f t="shared" si="74"/>
        <v>1155.1636799999999</v>
      </c>
      <c r="BE80" s="81">
        <f>+R80</f>
        <v>395.4614400000001</v>
      </c>
      <c r="BF80" s="81">
        <f>+BE80</f>
        <v>395.4614400000001</v>
      </c>
      <c r="BG80" s="81">
        <f t="shared" si="75"/>
        <v>395.4614400000001</v>
      </c>
      <c r="BH80" s="81">
        <f t="shared" si="75"/>
        <v>395.4614400000001</v>
      </c>
      <c r="BI80" s="81">
        <f t="shared" si="75"/>
        <v>395.4614400000001</v>
      </c>
      <c r="BJ80" s="81">
        <f t="shared" si="75"/>
        <v>395.4614400000001</v>
      </c>
      <c r="BK80" s="65"/>
      <c r="BL80" s="65"/>
      <c r="BM80" s="65"/>
      <c r="BN80" s="65"/>
      <c r="BO80" s="65"/>
      <c r="BP80" s="65"/>
    </row>
    <row r="81" spans="2:68" s="7" customFormat="1" x14ac:dyDescent="0.25">
      <c r="B81" s="179" t="s">
        <v>157</v>
      </c>
      <c r="C81" s="75">
        <v>3</v>
      </c>
      <c r="D81" s="61" t="s">
        <v>167</v>
      </c>
      <c r="E81" s="123" t="s">
        <v>253</v>
      </c>
      <c r="F81" s="120">
        <v>5</v>
      </c>
      <c r="G81" s="26"/>
      <c r="H81" s="26"/>
      <c r="I81" s="84"/>
      <c r="J81" s="26"/>
      <c r="K81" s="78"/>
      <c r="L81" s="78"/>
      <c r="M81" s="78"/>
      <c r="N81" s="78"/>
      <c r="O81" s="78"/>
      <c r="P81" s="78"/>
      <c r="Q81" s="79">
        <v>30380.520959999994</v>
      </c>
      <c r="R81" s="79">
        <v>9904.3223039999975</v>
      </c>
      <c r="S81" s="70"/>
      <c r="T81" s="70"/>
      <c r="U81" s="171" t="s">
        <v>237</v>
      </c>
      <c r="V81" s="71"/>
      <c r="W81" s="71"/>
      <c r="X81" s="71"/>
      <c r="Y81" s="71"/>
      <c r="Z81" s="71"/>
      <c r="AA81" s="71"/>
      <c r="AB81" s="71"/>
      <c r="AC81" s="71"/>
      <c r="AD81" s="71"/>
      <c r="AE81" s="71"/>
      <c r="AF81" s="71"/>
      <c r="AG81" s="71"/>
      <c r="AH81" s="71"/>
      <c r="AI81" s="71"/>
      <c r="AJ81" s="9"/>
      <c r="AK81" s="9"/>
      <c r="AL81" s="9"/>
      <c r="AM81" s="9"/>
      <c r="AN81" s="9"/>
      <c r="AO81" s="166">
        <f t="shared" si="76"/>
        <v>0</v>
      </c>
      <c r="AP81" s="51">
        <f t="shared" si="77"/>
        <v>0</v>
      </c>
      <c r="AQ81" s="47"/>
      <c r="AR81" s="105">
        <f t="shared" si="71"/>
        <v>0</v>
      </c>
      <c r="AS81" s="47"/>
      <c r="AT81" s="197" t="s">
        <v>342</v>
      </c>
      <c r="AU81" s="87"/>
      <c r="AV81" s="87"/>
      <c r="AW81" s="88">
        <f t="shared" si="72"/>
        <v>30380.520959999994</v>
      </c>
      <c r="AX81" s="88">
        <f t="shared" si="73"/>
        <v>9904.3223039999975</v>
      </c>
      <c r="AY81" s="81">
        <f>+Q81</f>
        <v>30380.520959999994</v>
      </c>
      <c r="AZ81" s="81">
        <f>+AY81</f>
        <v>30380.520959999994</v>
      </c>
      <c r="BA81" s="81">
        <f t="shared" si="74"/>
        <v>30380.520959999994</v>
      </c>
      <c r="BB81" s="81">
        <f t="shared" si="74"/>
        <v>30380.520959999994</v>
      </c>
      <c r="BC81" s="81">
        <f t="shared" si="74"/>
        <v>30380.520959999994</v>
      </c>
      <c r="BD81" s="81">
        <f t="shared" si="74"/>
        <v>30380.520959999994</v>
      </c>
      <c r="BE81" s="81">
        <f>+R81</f>
        <v>9904.3223039999975</v>
      </c>
      <c r="BF81" s="81">
        <f>+BE81</f>
        <v>9904.3223039999975</v>
      </c>
      <c r="BG81" s="81">
        <f t="shared" si="75"/>
        <v>9904.3223039999975</v>
      </c>
      <c r="BH81" s="81">
        <f t="shared" si="75"/>
        <v>9904.3223039999975</v>
      </c>
      <c r="BI81" s="81">
        <f t="shared" si="75"/>
        <v>9904.3223039999975</v>
      </c>
      <c r="BJ81" s="81">
        <f t="shared" si="75"/>
        <v>9904.3223039999975</v>
      </c>
      <c r="BK81" s="66"/>
      <c r="BL81" s="66"/>
      <c r="BM81" s="66"/>
      <c r="BN81" s="66"/>
      <c r="BO81" s="66"/>
      <c r="BP81" s="66"/>
    </row>
    <row r="82" spans="2:68" x14ac:dyDescent="0.25">
      <c r="B82" s="176" t="s">
        <v>170</v>
      </c>
      <c r="C82" s="75">
        <v>4</v>
      </c>
      <c r="D82" s="61" t="s">
        <v>163</v>
      </c>
      <c r="E82" s="123" t="s">
        <v>253</v>
      </c>
      <c r="F82" s="120">
        <v>5</v>
      </c>
      <c r="G82" s="26"/>
      <c r="H82" s="26"/>
      <c r="I82" s="84"/>
      <c r="J82" s="26"/>
      <c r="K82" s="78"/>
      <c r="L82" s="78"/>
      <c r="M82" s="78"/>
      <c r="N82" s="78"/>
      <c r="O82" s="78"/>
      <c r="P82" s="78"/>
      <c r="Q82" s="79">
        <v>26915.976000000002</v>
      </c>
      <c r="R82" s="79">
        <v>15452.64</v>
      </c>
      <c r="S82" s="70"/>
      <c r="T82" s="70"/>
      <c r="U82" s="171" t="s">
        <v>237</v>
      </c>
      <c r="V82" s="70"/>
      <c r="W82" s="70"/>
      <c r="X82" s="70"/>
      <c r="Y82" s="70"/>
      <c r="Z82" s="70"/>
      <c r="AA82" s="70"/>
      <c r="AB82" s="70"/>
      <c r="AC82" s="70"/>
      <c r="AD82" s="70"/>
      <c r="AE82" s="70"/>
      <c r="AF82" s="70"/>
      <c r="AG82" s="70"/>
      <c r="AH82" s="70"/>
      <c r="AI82" s="70"/>
      <c r="AJ82" s="11"/>
      <c r="AK82" s="11"/>
      <c r="AL82" s="11"/>
      <c r="AM82" s="11"/>
      <c r="AN82" s="11"/>
      <c r="AO82" s="166">
        <f t="shared" si="76"/>
        <v>0</v>
      </c>
      <c r="AP82" s="51">
        <f t="shared" si="77"/>
        <v>0</v>
      </c>
      <c r="AQ82" s="47"/>
      <c r="AR82" s="105">
        <f t="shared" si="71"/>
        <v>0</v>
      </c>
      <c r="AS82" s="47"/>
      <c r="AT82" s="197" t="s">
        <v>342</v>
      </c>
      <c r="AU82" s="87"/>
      <c r="AV82" s="87"/>
      <c r="AW82" s="88">
        <f t="shared" si="72"/>
        <v>26915.976000000002</v>
      </c>
      <c r="AX82" s="88">
        <f t="shared" si="73"/>
        <v>15452.64</v>
      </c>
      <c r="AY82" s="81">
        <f>+Q82</f>
        <v>26915.976000000002</v>
      </c>
      <c r="AZ82" s="81">
        <f>+AY82</f>
        <v>26915.976000000002</v>
      </c>
      <c r="BA82" s="81">
        <f t="shared" si="74"/>
        <v>26915.976000000002</v>
      </c>
      <c r="BB82" s="81">
        <f t="shared" si="74"/>
        <v>26915.976000000002</v>
      </c>
      <c r="BC82" s="81">
        <f t="shared" si="74"/>
        <v>26915.976000000002</v>
      </c>
      <c r="BD82" s="81">
        <f t="shared" si="74"/>
        <v>26915.976000000002</v>
      </c>
      <c r="BE82" s="81">
        <f>+R82</f>
        <v>15452.64</v>
      </c>
      <c r="BF82" s="81">
        <f>+BE82</f>
        <v>15452.64</v>
      </c>
      <c r="BG82" s="81">
        <f t="shared" si="75"/>
        <v>15452.64</v>
      </c>
      <c r="BH82" s="81">
        <f t="shared" si="75"/>
        <v>15452.64</v>
      </c>
      <c r="BI82" s="81">
        <f t="shared" si="75"/>
        <v>15452.64</v>
      </c>
      <c r="BJ82" s="81">
        <f t="shared" si="75"/>
        <v>15452.64</v>
      </c>
      <c r="BK82" s="65"/>
      <c r="BL82" s="65"/>
      <c r="BM82" s="65"/>
      <c r="BN82" s="65"/>
      <c r="BO82" s="65"/>
      <c r="BP82" s="65"/>
    </row>
    <row r="83" spans="2:68" s="7" customFormat="1" x14ac:dyDescent="0.25">
      <c r="B83" s="176" t="s">
        <v>169</v>
      </c>
      <c r="C83" s="75">
        <v>5</v>
      </c>
      <c r="D83" s="61" t="s">
        <v>166</v>
      </c>
      <c r="E83" s="123" t="s">
        <v>253</v>
      </c>
      <c r="F83" s="120">
        <v>5</v>
      </c>
      <c r="G83" s="26"/>
      <c r="H83" s="26"/>
      <c r="I83" s="84"/>
      <c r="J83" s="26"/>
      <c r="K83" s="78"/>
      <c r="L83" s="78"/>
      <c r="M83" s="78"/>
      <c r="N83" s="78"/>
      <c r="O83" s="78"/>
      <c r="P83" s="78"/>
      <c r="Q83" s="79">
        <v>135.76248000000001</v>
      </c>
      <c r="R83" s="79">
        <v>42.280315200000011</v>
      </c>
      <c r="S83" s="79"/>
      <c r="T83" s="79"/>
      <c r="U83" s="171" t="s">
        <v>237</v>
      </c>
      <c r="V83" s="72"/>
      <c r="W83" s="72"/>
      <c r="X83" s="72"/>
      <c r="Y83" s="72"/>
      <c r="Z83" s="72"/>
      <c r="AA83" s="72"/>
      <c r="AB83" s="72"/>
      <c r="AC83" s="72"/>
      <c r="AD83" s="72"/>
      <c r="AE83" s="72"/>
      <c r="AF83" s="72"/>
      <c r="AG83" s="72"/>
      <c r="AH83" s="72"/>
      <c r="AI83" s="72"/>
      <c r="AJ83" s="27"/>
      <c r="AK83" s="27"/>
      <c r="AL83" s="27"/>
      <c r="AM83" s="27"/>
      <c r="AN83" s="27"/>
      <c r="AO83" s="166">
        <f t="shared" si="76"/>
        <v>0</v>
      </c>
      <c r="AP83" s="51">
        <f t="shared" si="77"/>
        <v>0</v>
      </c>
      <c r="AQ83" s="47"/>
      <c r="AR83" s="105">
        <f t="shared" si="71"/>
        <v>0</v>
      </c>
      <c r="AS83" s="47"/>
      <c r="AT83" s="197" t="s">
        <v>342</v>
      </c>
      <c r="AU83" s="87"/>
      <c r="AV83" s="87"/>
      <c r="AW83" s="88">
        <f t="shared" si="72"/>
        <v>135.76248000000001</v>
      </c>
      <c r="AX83" s="88">
        <f t="shared" si="73"/>
        <v>42.280315200000011</v>
      </c>
      <c r="AY83" s="81">
        <f>+Q83</f>
        <v>135.76248000000001</v>
      </c>
      <c r="AZ83" s="81">
        <f>+AY83</f>
        <v>135.76248000000001</v>
      </c>
      <c r="BA83" s="81">
        <f t="shared" si="74"/>
        <v>135.76248000000001</v>
      </c>
      <c r="BB83" s="81">
        <f t="shared" si="74"/>
        <v>135.76248000000001</v>
      </c>
      <c r="BC83" s="81">
        <f t="shared" si="74"/>
        <v>135.76248000000001</v>
      </c>
      <c r="BD83" s="81">
        <f t="shared" si="74"/>
        <v>135.76248000000001</v>
      </c>
      <c r="BE83" s="81">
        <f>+R83</f>
        <v>42.280315200000011</v>
      </c>
      <c r="BF83" s="81">
        <f>+BE83</f>
        <v>42.280315200000011</v>
      </c>
      <c r="BG83" s="81">
        <f t="shared" si="75"/>
        <v>42.280315200000011</v>
      </c>
      <c r="BH83" s="81">
        <f t="shared" si="75"/>
        <v>42.280315200000011</v>
      </c>
      <c r="BI83" s="81">
        <f t="shared" si="75"/>
        <v>42.280315200000011</v>
      </c>
      <c r="BJ83" s="81">
        <f t="shared" si="75"/>
        <v>42.280315200000011</v>
      </c>
      <c r="BK83" s="67"/>
      <c r="BL83" s="67"/>
      <c r="BM83" s="67"/>
      <c r="BN83" s="67"/>
      <c r="BO83" s="67"/>
      <c r="BP83" s="67"/>
    </row>
    <row r="84" spans="2:68" s="7" customFormat="1" ht="38.25" x14ac:dyDescent="0.25">
      <c r="B84" s="199" t="s">
        <v>343</v>
      </c>
      <c r="C84" s="135">
        <v>6</v>
      </c>
      <c r="D84" s="61" t="s">
        <v>158</v>
      </c>
      <c r="E84" s="136" t="s">
        <v>253</v>
      </c>
      <c r="F84" s="119">
        <v>5</v>
      </c>
      <c r="G84" s="26"/>
      <c r="H84" s="26"/>
      <c r="I84" s="84"/>
      <c r="J84" s="26"/>
      <c r="K84" s="78"/>
      <c r="L84" s="78"/>
      <c r="M84" s="78"/>
      <c r="N84" s="78"/>
      <c r="O84" s="78"/>
      <c r="P84" s="78"/>
      <c r="Q84" s="79">
        <v>102453.52429544808</v>
      </c>
      <c r="R84" s="79">
        <v>62208.804682957627</v>
      </c>
      <c r="S84" s="101"/>
      <c r="T84" s="101"/>
      <c r="U84" s="171" t="s">
        <v>237</v>
      </c>
      <c r="V84" s="72"/>
      <c r="W84" s="72"/>
      <c r="X84" s="72"/>
      <c r="Y84" s="72"/>
      <c r="Z84" s="72"/>
      <c r="AA84" s="72"/>
      <c r="AB84" s="72"/>
      <c r="AC84" s="72"/>
      <c r="AD84" s="72"/>
      <c r="AE84" s="72"/>
      <c r="AF84" s="72"/>
      <c r="AG84" s="72"/>
      <c r="AH84" s="72"/>
      <c r="AI84" s="72"/>
      <c r="AJ84" s="27"/>
      <c r="AK84" s="27"/>
      <c r="AL84" s="27"/>
      <c r="AM84" s="27"/>
      <c r="AN84" s="27"/>
      <c r="AO84" s="50">
        <f t="shared" si="76"/>
        <v>0</v>
      </c>
      <c r="AP84" s="96">
        <f t="shared" si="77"/>
        <v>0</v>
      </c>
      <c r="AQ84" s="47"/>
      <c r="AR84" s="105">
        <f t="shared" si="71"/>
        <v>0</v>
      </c>
      <c r="AS84" s="47"/>
      <c r="AT84" s="142" t="s">
        <v>290</v>
      </c>
      <c r="AU84" s="87"/>
      <c r="AV84" s="87"/>
      <c r="AW84" s="87">
        <f t="shared" si="72"/>
        <v>38457.20592</v>
      </c>
      <c r="AX84" s="87">
        <f t="shared" si="73"/>
        <v>34660.618415999998</v>
      </c>
      <c r="AY84" s="87">
        <f>+[1]Autodecl!$FJ$33</f>
        <v>102453.52429544808</v>
      </c>
      <c r="AZ84" s="87">
        <f>+AY84*(1+[1]Autodecl!$FD$29)</f>
        <v>102453.52429544808</v>
      </c>
      <c r="BA84" s="87">
        <f>+AZ84*(1+[1]Autodecl!$FD$29)</f>
        <v>102453.52429544808</v>
      </c>
      <c r="BB84" s="87">
        <f>+BA84*(1+[1]Autodecl!$FD$29)</f>
        <v>102453.52429544808</v>
      </c>
      <c r="BC84" s="87">
        <f>+BB84*(1+[1]Autodecl!$FD$29)</f>
        <v>102453.52429544808</v>
      </c>
      <c r="BD84" s="87">
        <f>+[1]Autodecl!$FK$33</f>
        <v>38457.20592</v>
      </c>
      <c r="BE84" s="87">
        <f>+[1]Autodecl!$FJ$34</f>
        <v>62208.804682957627</v>
      </c>
      <c r="BF84" s="87">
        <f>+BE84*(1+[1]Autodecl!$FD$29)</f>
        <v>62208.804682957627</v>
      </c>
      <c r="BG84" s="87">
        <f>+BF84*(1+[1]Autodecl!$FD$29)</f>
        <v>62208.804682957627</v>
      </c>
      <c r="BH84" s="87">
        <f>+BG84*(1+[1]Autodecl!$FD$29)</f>
        <v>62208.804682957627</v>
      </c>
      <c r="BI84" s="87">
        <f>+BH84*(1+[1]Autodecl!$FD$29)</f>
        <v>62208.804682957627</v>
      </c>
      <c r="BJ84" s="87">
        <f>+[1]Autodecl!$FK$34</f>
        <v>34660.618415999998</v>
      </c>
      <c r="BK84" s="67">
        <v>9</v>
      </c>
      <c r="BL84" s="67">
        <v>9</v>
      </c>
      <c r="BM84" s="67">
        <v>9</v>
      </c>
      <c r="BN84" s="67">
        <v>9</v>
      </c>
      <c r="BO84" s="67">
        <v>9</v>
      </c>
      <c r="BP84" s="67">
        <v>9</v>
      </c>
    </row>
    <row r="85" spans="2:68" s="7" customFormat="1" ht="38.25" x14ac:dyDescent="0.25">
      <c r="B85" s="200" t="s">
        <v>344</v>
      </c>
      <c r="C85" s="135">
        <v>7</v>
      </c>
      <c r="D85" s="64" t="s">
        <v>163</v>
      </c>
      <c r="E85" s="136" t="s">
        <v>253</v>
      </c>
      <c r="F85" s="119">
        <v>5</v>
      </c>
      <c r="G85" s="53"/>
      <c r="H85" s="53"/>
      <c r="I85" s="85"/>
      <c r="J85" s="53"/>
      <c r="K85" s="80"/>
      <c r="L85" s="80"/>
      <c r="M85" s="80"/>
      <c r="N85" s="80"/>
      <c r="O85" s="80"/>
      <c r="P85" s="80"/>
      <c r="Q85" s="81">
        <v>86166.338400000022</v>
      </c>
      <c r="R85" s="81">
        <v>26357.263200000001</v>
      </c>
      <c r="S85" s="106"/>
      <c r="T85" s="106"/>
      <c r="U85" s="171" t="s">
        <v>237</v>
      </c>
      <c r="V85" s="107"/>
      <c r="W85" s="107"/>
      <c r="X85" s="107"/>
      <c r="Y85" s="107"/>
      <c r="Z85" s="107"/>
      <c r="AA85" s="107"/>
      <c r="AB85" s="107"/>
      <c r="AC85" s="107"/>
      <c r="AD85" s="107"/>
      <c r="AE85" s="107"/>
      <c r="AF85" s="107"/>
      <c r="AG85" s="107"/>
      <c r="AH85" s="107"/>
      <c r="AI85" s="107"/>
      <c r="AJ85" s="58"/>
      <c r="AK85" s="58"/>
      <c r="AL85" s="58"/>
      <c r="AM85" s="58"/>
      <c r="AN85" s="58"/>
      <c r="AO85" s="108">
        <f t="shared" si="76"/>
        <v>0</v>
      </c>
      <c r="AP85" s="109">
        <f t="shared" si="77"/>
        <v>0</v>
      </c>
      <c r="AQ85" s="47"/>
      <c r="AR85" s="105">
        <f t="shared" si="71"/>
        <v>0</v>
      </c>
      <c r="AS85" s="47"/>
      <c r="AT85" s="147" t="s">
        <v>294</v>
      </c>
      <c r="AU85" s="88"/>
      <c r="AV85" s="88"/>
      <c r="AW85" s="88">
        <f t="shared" si="72"/>
        <v>37359.959410393974</v>
      </c>
      <c r="AX85" s="88">
        <f t="shared" si="73"/>
        <v>26888.375248584874</v>
      </c>
      <c r="AY85" s="88">
        <f>+[1]Autodecl!$JR$33</f>
        <v>86597.170092000015</v>
      </c>
      <c r="AZ85" s="87">
        <f>+AY85*(1+[1]Autodecl!$JL$29)</f>
        <v>87030.155942460013</v>
      </c>
      <c r="BA85" s="88">
        <f>+AZ85*(1+[1]Autodecl!$JL$29)</f>
        <v>87465.306722172303</v>
      </c>
      <c r="BB85" s="88">
        <f>+[1]Autodecl!$JS$33</f>
        <v>36989.143249319553</v>
      </c>
      <c r="BC85" s="88">
        <f>+BB85*(1+[1]Autodecl!$JL$29)</f>
        <v>37174.088965566145</v>
      </c>
      <c r="BD85" s="88">
        <f>+BC85*(1+[1]Autodecl!$JL$29)</f>
        <v>37359.959410393974</v>
      </c>
      <c r="BE85" s="88">
        <f>+[1]Autodecl!$JR$34</f>
        <v>26489.049515999999</v>
      </c>
      <c r="BF85" s="88">
        <f>+BE85*(1+[1]Autodecl!$JL$29)</f>
        <v>26621.494763579998</v>
      </c>
      <c r="BG85" s="88">
        <f>+BF85*(1+[1]Autodecl!$JL$29)</f>
        <v>26754.602237397896</v>
      </c>
      <c r="BH85" s="88">
        <f>+BG85*(1+[1]Autodecl!$JL$29)</f>
        <v>26888.375248584882</v>
      </c>
      <c r="BI85" s="88">
        <f>+BH85*(1+[1]Autodecl!$JL$29)</f>
        <v>27022.817124827805</v>
      </c>
      <c r="BJ85" s="88">
        <f>+[1]Autodecl!$JS$34</f>
        <v>26888.375248584874</v>
      </c>
      <c r="BK85" s="110">
        <v>1</v>
      </c>
      <c r="BL85" s="110">
        <v>1</v>
      </c>
      <c r="BM85" s="110">
        <v>1</v>
      </c>
      <c r="BN85" s="110">
        <v>1</v>
      </c>
      <c r="BO85" s="110">
        <v>1</v>
      </c>
      <c r="BP85" s="110">
        <v>1</v>
      </c>
    </row>
    <row r="86" spans="2:68" s="7" customFormat="1" ht="38.25" x14ac:dyDescent="0.25">
      <c r="B86" s="137" t="s">
        <v>149</v>
      </c>
      <c r="C86" s="135">
        <v>8</v>
      </c>
      <c r="D86" s="61" t="s">
        <v>159</v>
      </c>
      <c r="E86" s="136" t="s">
        <v>253</v>
      </c>
      <c r="F86" s="119">
        <v>5</v>
      </c>
      <c r="G86" s="26"/>
      <c r="H86" s="26"/>
      <c r="I86" s="84"/>
      <c r="J86" s="26"/>
      <c r="K86" s="78"/>
      <c r="L86" s="78"/>
      <c r="M86" s="78"/>
      <c r="N86" s="78"/>
      <c r="O86" s="78"/>
      <c r="P86" s="78"/>
      <c r="Q86" s="79">
        <v>8203.3556111999987</v>
      </c>
      <c r="R86" s="79">
        <v>1579.5657071999999</v>
      </c>
      <c r="S86" s="79"/>
      <c r="T86" s="79"/>
      <c r="U86" s="171" t="s">
        <v>237</v>
      </c>
      <c r="V86" s="72"/>
      <c r="W86" s="72"/>
      <c r="X86" s="72"/>
      <c r="Y86" s="72"/>
      <c r="Z86" s="72"/>
      <c r="AA86" s="72"/>
      <c r="AB86" s="72"/>
      <c r="AC86" s="72"/>
      <c r="AD86" s="72"/>
      <c r="AE86" s="72"/>
      <c r="AF86" s="72"/>
      <c r="AG86" s="72"/>
      <c r="AH86" s="72"/>
      <c r="AI86" s="72"/>
      <c r="AJ86" s="27"/>
      <c r="AK86" s="27"/>
      <c r="AL86" s="27"/>
      <c r="AM86" s="27"/>
      <c r="AN86" s="27"/>
      <c r="AO86" s="50">
        <f t="shared" si="76"/>
        <v>0</v>
      </c>
      <c r="AP86" s="96">
        <f t="shared" si="77"/>
        <v>0</v>
      </c>
      <c r="AQ86" s="47"/>
      <c r="AR86" s="105">
        <f t="shared" si="71"/>
        <v>0</v>
      </c>
      <c r="AS86" s="47"/>
      <c r="AT86" s="142" t="s">
        <v>290</v>
      </c>
      <c r="AU86" s="87"/>
      <c r="AV86" s="87"/>
      <c r="AW86" s="87">
        <f t="shared" si="72"/>
        <v>7542.3743921831892</v>
      </c>
      <c r="AX86" s="87">
        <f t="shared" si="73"/>
        <v>1801.0398992897672</v>
      </c>
      <c r="AY86" s="87">
        <f>+[1]Autodecl!$JD$33</f>
        <v>8812.0025351402801</v>
      </c>
      <c r="AZ86" s="87">
        <f>+AY86*(1+[1]Autodecl!$IX$29)</f>
        <v>8917.7465655619635</v>
      </c>
      <c r="BA86" s="87">
        <f>+AZ86*(1+[1]Autodecl!$IX$29)</f>
        <v>9024.7595243487067</v>
      </c>
      <c r="BB86" s="87">
        <f>+BA86*(1+[1]Autodecl!$IX$29)</f>
        <v>9133.0566386408918</v>
      </c>
      <c r="BC86" s="87">
        <f>+BB86*(1+[1]Autodecl!$IX$29)</f>
        <v>9242.6533183045831</v>
      </c>
      <c r="BD86" s="87">
        <f>+[1]Autodecl!$JE$33</f>
        <v>7542.3743921831892</v>
      </c>
      <c r="BE86" s="87">
        <f>+[1]Autodecl!$JD$34</f>
        <v>1696.7613835079055</v>
      </c>
      <c r="BF86" s="87">
        <f>+BE86*(1+[1]Autodecl!$IX$29)</f>
        <v>1717.1225201100003</v>
      </c>
      <c r="BG86" s="87">
        <f>+BF86*(1+[1]Autodecl!$IX$29)</f>
        <v>1737.7279903513204</v>
      </c>
      <c r="BH86" s="87">
        <f>+BG86*(1+[1]Autodecl!$IX$29)</f>
        <v>1758.5807262355363</v>
      </c>
      <c r="BI86" s="87">
        <f>+BH86*(1+[1]Autodecl!$IX$29)</f>
        <v>1779.6836949503627</v>
      </c>
      <c r="BJ86" s="87">
        <f>+[1]Autodecl!$JE$34</f>
        <v>1801.0398992897672</v>
      </c>
      <c r="BK86" s="67">
        <v>2</v>
      </c>
      <c r="BL86" s="67">
        <v>2</v>
      </c>
      <c r="BM86" s="67">
        <v>2</v>
      </c>
      <c r="BN86" s="67">
        <v>2</v>
      </c>
      <c r="BO86" s="67">
        <v>2</v>
      </c>
      <c r="BP86" s="67">
        <v>2</v>
      </c>
    </row>
    <row r="87" spans="2:68" s="7" customFormat="1" ht="38.25" x14ac:dyDescent="0.25">
      <c r="B87" s="98" t="s">
        <v>150</v>
      </c>
      <c r="C87" s="75">
        <v>9</v>
      </c>
      <c r="D87" s="61" t="s">
        <v>160</v>
      </c>
      <c r="E87" s="123" t="s">
        <v>253</v>
      </c>
      <c r="F87" s="119">
        <v>5</v>
      </c>
      <c r="G87" s="26"/>
      <c r="H87" s="26"/>
      <c r="I87" s="84"/>
      <c r="J87" s="26"/>
      <c r="K87" s="78"/>
      <c r="L87" s="78"/>
      <c r="M87" s="78">
        <v>90</v>
      </c>
      <c r="N87" s="78">
        <v>90</v>
      </c>
      <c r="O87" s="78"/>
      <c r="P87" s="78"/>
      <c r="Q87" s="79">
        <v>3820.4602560000008</v>
      </c>
      <c r="R87" s="79">
        <v>2048.7362399999997</v>
      </c>
      <c r="S87" s="101"/>
      <c r="T87" s="101"/>
      <c r="U87" s="100" t="s">
        <v>238</v>
      </c>
      <c r="V87" s="72"/>
      <c r="W87" s="72"/>
      <c r="X87" s="72">
        <v>3820</v>
      </c>
      <c r="Y87" s="72">
        <f>+X87*1.03</f>
        <v>3934.6</v>
      </c>
      <c r="Z87" s="72">
        <f t="shared" ref="Z87:AI87" si="78">+Y87*1.03</f>
        <v>4052.6379999999999</v>
      </c>
      <c r="AA87" s="72">
        <f t="shared" si="78"/>
        <v>4174.2171399999997</v>
      </c>
      <c r="AB87" s="72">
        <f t="shared" si="78"/>
        <v>4299.4436541999994</v>
      </c>
      <c r="AC87" s="72">
        <f t="shared" si="78"/>
        <v>4428.4269638259993</v>
      </c>
      <c r="AD87" s="72">
        <v>2048</v>
      </c>
      <c r="AE87" s="72">
        <f t="shared" si="78"/>
        <v>2109.44</v>
      </c>
      <c r="AF87" s="72">
        <f t="shared" si="78"/>
        <v>2172.7231999999999</v>
      </c>
      <c r="AG87" s="72">
        <f t="shared" si="78"/>
        <v>2237.904896</v>
      </c>
      <c r="AH87" s="72">
        <f t="shared" si="78"/>
        <v>2305.0420428800003</v>
      </c>
      <c r="AI87" s="72">
        <f t="shared" si="78"/>
        <v>2374.1933041664001</v>
      </c>
      <c r="AJ87" s="27">
        <v>5</v>
      </c>
      <c r="AK87" s="27">
        <v>3</v>
      </c>
      <c r="AL87" s="27">
        <v>5</v>
      </c>
      <c r="AM87" s="27">
        <v>5</v>
      </c>
      <c r="AN87" s="27">
        <v>3</v>
      </c>
      <c r="AO87" s="50">
        <f t="shared" si="76"/>
        <v>21</v>
      </c>
      <c r="AP87" s="96">
        <f t="shared" si="77"/>
        <v>0.84</v>
      </c>
      <c r="AQ87" s="47"/>
      <c r="AR87" s="105">
        <f t="shared" si="71"/>
        <v>0.84</v>
      </c>
      <c r="AS87" s="47"/>
      <c r="AT87" s="132" t="s">
        <v>285</v>
      </c>
      <c r="AU87" s="87"/>
      <c r="AV87" s="87"/>
      <c r="AW87" s="87">
        <f t="shared" si="72"/>
        <v>4698.6842227488096</v>
      </c>
      <c r="AX87" s="87">
        <f t="shared" si="73"/>
        <v>2519.6871587248138</v>
      </c>
      <c r="AY87" s="87">
        <f>+[1]Autodecl!$LV$33</f>
        <v>4053.1262855904006</v>
      </c>
      <c r="AZ87" s="87">
        <f>+AY87*(1+[1]Autodecl!$LP$29)</f>
        <v>4174.7200741581128</v>
      </c>
      <c r="BA87" s="87">
        <f>+AZ87*(1+[1]Autodecl!$LP$29)</f>
        <v>4299.9616763828562</v>
      </c>
      <c r="BB87" s="87">
        <f>+BA87*(1+[1]Autodecl!$LP$29)</f>
        <v>4428.960526674342</v>
      </c>
      <c r="BC87" s="87">
        <f>+BB87*(1+[1]Autodecl!$LP$29)</f>
        <v>4561.8293424745725</v>
      </c>
      <c r="BD87" s="87">
        <f>+[1]Autodecl!$LW$33</f>
        <v>4698.6842227488096</v>
      </c>
      <c r="BE87" s="87">
        <f>+[1]Autodecl!$LV$34</f>
        <v>2173.5042770159998</v>
      </c>
      <c r="BF87" s="87">
        <f>+BE87*(1+[1]Autodecl!$LP$29)</f>
        <v>2238.70940532648</v>
      </c>
      <c r="BG87" s="87">
        <f>+BF87*(1+[1]Autodecl!$LP$29)</f>
        <v>2305.8706874862746</v>
      </c>
      <c r="BH87" s="87">
        <f>+BG87*(1+[1]Autodecl!$LP$29)</f>
        <v>2375.0468081108629</v>
      </c>
      <c r="BI87" s="87">
        <f>+BH87*(1+[1]Autodecl!$LP$29)</f>
        <v>2446.2982123541888</v>
      </c>
      <c r="BJ87" s="87">
        <f>+[1]Autodecl!$LW$34</f>
        <v>2519.6871587248138</v>
      </c>
      <c r="BK87" s="67">
        <v>1</v>
      </c>
      <c r="BL87" s="67">
        <v>1</v>
      </c>
      <c r="BM87" s="67">
        <v>1</v>
      </c>
      <c r="BN87" s="67">
        <v>1</v>
      </c>
      <c r="BO87" s="67">
        <v>1</v>
      </c>
      <c r="BP87" s="67">
        <v>1</v>
      </c>
    </row>
    <row r="88" spans="2:68" s="7" customFormat="1" ht="51" x14ac:dyDescent="0.25">
      <c r="B88" s="98" t="s">
        <v>151</v>
      </c>
      <c r="C88" s="75">
        <v>10</v>
      </c>
      <c r="D88" s="61" t="s">
        <v>164</v>
      </c>
      <c r="E88" s="123" t="s">
        <v>253</v>
      </c>
      <c r="F88" s="119">
        <v>5</v>
      </c>
      <c r="G88" s="26"/>
      <c r="H88" s="26"/>
      <c r="I88" s="84"/>
      <c r="J88" s="26"/>
      <c r="K88" s="78"/>
      <c r="L88" s="78"/>
      <c r="M88" s="78">
        <v>90</v>
      </c>
      <c r="N88" s="78">
        <v>90</v>
      </c>
      <c r="O88" s="78"/>
      <c r="P88" s="78"/>
      <c r="Q88" s="79">
        <v>30854.675231999991</v>
      </c>
      <c r="R88" s="79">
        <v>8846.4156479999983</v>
      </c>
      <c r="S88" s="101"/>
      <c r="T88" s="101"/>
      <c r="U88" s="100" t="s">
        <v>238</v>
      </c>
      <c r="V88" s="72"/>
      <c r="W88" s="72"/>
      <c r="X88" s="72">
        <v>16534</v>
      </c>
      <c r="Y88" s="72">
        <v>16534</v>
      </c>
      <c r="Z88" s="72">
        <v>14880</v>
      </c>
      <c r="AA88" s="72">
        <v>14880</v>
      </c>
      <c r="AB88" s="72">
        <v>14880</v>
      </c>
      <c r="AC88" s="72">
        <v>14880</v>
      </c>
      <c r="AD88" s="72">
        <v>7957</v>
      </c>
      <c r="AE88" s="72">
        <v>7959</v>
      </c>
      <c r="AF88" s="72">
        <v>7161</v>
      </c>
      <c r="AG88" s="72">
        <v>7161</v>
      </c>
      <c r="AH88" s="72">
        <v>7161</v>
      </c>
      <c r="AI88" s="72">
        <v>7161</v>
      </c>
      <c r="AJ88" s="27">
        <v>3</v>
      </c>
      <c r="AK88" s="27">
        <v>3</v>
      </c>
      <c r="AL88" s="27">
        <v>5</v>
      </c>
      <c r="AM88" s="27">
        <v>5</v>
      </c>
      <c r="AN88" s="27">
        <v>0</v>
      </c>
      <c r="AO88" s="50">
        <f t="shared" si="76"/>
        <v>16</v>
      </c>
      <c r="AP88" s="96">
        <f t="shared" si="77"/>
        <v>0.64</v>
      </c>
      <c r="AQ88" s="47"/>
      <c r="AR88" s="105">
        <f t="shared" si="71"/>
        <v>0.64</v>
      </c>
      <c r="AS88" s="47"/>
      <c r="AT88" s="100" t="s">
        <v>243</v>
      </c>
      <c r="AU88" s="87"/>
      <c r="AV88" s="87"/>
      <c r="AW88" s="87">
        <f t="shared" si="72"/>
        <v>21802.485201294734</v>
      </c>
      <c r="AX88" s="87">
        <f t="shared" si="73"/>
        <v>9224.7202770690747</v>
      </c>
      <c r="AY88" s="87">
        <f>+[1]Autodecl!$WB$33</f>
        <v>31226.042103092339</v>
      </c>
      <c r="AZ88" s="87">
        <f>+[1]Autodecl!$WC$33</f>
        <v>21286.981243951486</v>
      </c>
      <c r="BA88" s="87">
        <f>+AZ88*(1+[1]Autodecl!$VV$29)</f>
        <v>21414.703131415194</v>
      </c>
      <c r="BB88" s="87">
        <f>+BA88*(1+[1]Autodecl!$VV$29)</f>
        <v>21543.191350203684</v>
      </c>
      <c r="BC88" s="87">
        <f>+BB88*(1+[1]Autodecl!$VV$29)</f>
        <v>21672.450498304905</v>
      </c>
      <c r="BD88" s="87">
        <f>+BC88*(1+[1]Autodecl!$VV$29)</f>
        <v>21802.485201294734</v>
      </c>
      <c r="BE88" s="87">
        <f>+[1]Autodecl!$WB$34</f>
        <v>8952.8911067393256</v>
      </c>
      <c r="BF88" s="87">
        <f>+[1]Autodecl!$WC$34</f>
        <v>9006.6084533797621</v>
      </c>
      <c r="BG88" s="87">
        <f>+BF88*(1+[1]Autodecl!$VV$29)</f>
        <v>9060.6481041000407</v>
      </c>
      <c r="BH88" s="87">
        <f>+BG88*(1+[1]Autodecl!$VV$29)</f>
        <v>9115.0119927246415</v>
      </c>
      <c r="BI88" s="87">
        <f>+BH88*(1+[1]Autodecl!$VV$29)</f>
        <v>9169.7020646809888</v>
      </c>
      <c r="BJ88" s="87">
        <f>+BI88*(1+[1]Autodecl!$VV$29)</f>
        <v>9224.7202770690747</v>
      </c>
      <c r="BK88" s="67">
        <v>1</v>
      </c>
      <c r="BL88" s="67">
        <v>1</v>
      </c>
      <c r="BM88" s="67">
        <v>1</v>
      </c>
      <c r="BN88" s="67">
        <v>1</v>
      </c>
      <c r="BO88" s="67">
        <v>1</v>
      </c>
      <c r="BP88" s="67">
        <v>1</v>
      </c>
    </row>
    <row r="89" spans="2:68" s="7" customFormat="1" ht="38.25" x14ac:dyDescent="0.25">
      <c r="B89" s="137" t="s">
        <v>152</v>
      </c>
      <c r="C89" s="135">
        <v>11</v>
      </c>
      <c r="D89" s="61" t="s">
        <v>165</v>
      </c>
      <c r="E89" s="136" t="s">
        <v>253</v>
      </c>
      <c r="F89" s="119">
        <v>5</v>
      </c>
      <c r="G89" s="26"/>
      <c r="H89" s="26"/>
      <c r="I89" s="84"/>
      <c r="J89" s="26"/>
      <c r="K89" s="78"/>
      <c r="L89" s="78"/>
      <c r="M89" s="78"/>
      <c r="N89" s="78"/>
      <c r="O89" s="78"/>
      <c r="P89" s="78"/>
      <c r="Q89" s="79">
        <v>6011.3923199999999</v>
      </c>
      <c r="R89" s="79">
        <v>6432.8709599999993</v>
      </c>
      <c r="S89" s="101"/>
      <c r="T89" s="101"/>
      <c r="U89" s="169" t="s">
        <v>237</v>
      </c>
      <c r="V89" s="101"/>
      <c r="W89" s="101"/>
      <c r="X89" s="101"/>
      <c r="Y89" s="101"/>
      <c r="Z89" s="101"/>
      <c r="AA89" s="101"/>
      <c r="AB89" s="101"/>
      <c r="AC89" s="101"/>
      <c r="AD89" s="101"/>
      <c r="AE89" s="101"/>
      <c r="AF89" s="101"/>
      <c r="AG89" s="101"/>
      <c r="AH89" s="101"/>
      <c r="AI89" s="101"/>
      <c r="AJ89" s="48"/>
      <c r="AK89" s="48"/>
      <c r="AL89" s="48"/>
      <c r="AM89" s="48"/>
      <c r="AN89" s="48"/>
      <c r="AO89" s="50">
        <f t="shared" si="76"/>
        <v>0</v>
      </c>
      <c r="AP89" s="96">
        <f t="shared" si="77"/>
        <v>0</v>
      </c>
      <c r="AQ89" s="47"/>
      <c r="AR89" s="105">
        <f t="shared" si="71"/>
        <v>0</v>
      </c>
      <c r="AS89" s="47"/>
      <c r="AT89" s="142" t="s">
        <v>290</v>
      </c>
      <c r="AU89" s="87"/>
      <c r="AV89" s="87"/>
      <c r="AW89" s="87">
        <f t="shared" si="72"/>
        <v>5824.0684799999999</v>
      </c>
      <c r="AX89" s="87">
        <f t="shared" si="73"/>
        <v>6221.2644</v>
      </c>
      <c r="AY89" s="87">
        <f>+[1]Autodecl!$XD$33</f>
        <v>6011.3923199999999</v>
      </c>
      <c r="AZ89" s="87">
        <f>+AY89*(1+[1]Autodecl!$WX$29)</f>
        <v>6011.3923199999999</v>
      </c>
      <c r="BA89" s="87">
        <f>+AZ89*(1+[1]Autodecl!$WX$29)</f>
        <v>6011.3923199999999</v>
      </c>
      <c r="BB89" s="87">
        <f>+BA89*(1+[1]Autodecl!$WX$29)</f>
        <v>6011.3923199999999</v>
      </c>
      <c r="BC89" s="87">
        <f>+BB89*(1+[1]Autodecl!$WX$29)</f>
        <v>6011.3923199999999</v>
      </c>
      <c r="BD89" s="87">
        <f>+[1]Autodecl!$XE$33</f>
        <v>5824.0684799999999</v>
      </c>
      <c r="BE89" s="87">
        <f>+[1]Autodecl!$XD$34</f>
        <v>6432.8709599999993</v>
      </c>
      <c r="BF89" s="87">
        <f>+BE89*(1+[1]Autodecl!$WX$29)</f>
        <v>6432.8709599999993</v>
      </c>
      <c r="BG89" s="87">
        <f>+BF89*(1+[1]Autodecl!$WX$29)</f>
        <v>6432.8709599999993</v>
      </c>
      <c r="BH89" s="87">
        <f>+BG89*(1+[1]Autodecl!$WX$29)</f>
        <v>6432.8709599999993</v>
      </c>
      <c r="BI89" s="87">
        <f>+BH89*(1+[1]Autodecl!$WX$29)</f>
        <v>6432.8709599999993</v>
      </c>
      <c r="BJ89" s="87">
        <f>+[1]Autodecl!$XE$34</f>
        <v>6221.2644</v>
      </c>
      <c r="BK89" s="86">
        <v>2</v>
      </c>
      <c r="BL89" s="86">
        <v>2</v>
      </c>
      <c r="BM89" s="86">
        <v>2</v>
      </c>
      <c r="BN89" s="86">
        <v>2</v>
      </c>
      <c r="BO89" s="86">
        <v>2</v>
      </c>
      <c r="BP89" s="86">
        <v>2</v>
      </c>
    </row>
    <row r="90" spans="2:68" s="7" customFormat="1" ht="51" x14ac:dyDescent="0.25">
      <c r="B90" s="103" t="s">
        <v>154</v>
      </c>
      <c r="C90" s="75">
        <v>12</v>
      </c>
      <c r="D90" s="61" t="s">
        <v>162</v>
      </c>
      <c r="E90" s="123" t="s">
        <v>253</v>
      </c>
      <c r="F90" s="119">
        <v>5</v>
      </c>
      <c r="G90" s="26"/>
      <c r="H90" s="26"/>
      <c r="I90" s="84"/>
      <c r="J90" s="26"/>
      <c r="K90" s="78"/>
      <c r="L90" s="78"/>
      <c r="M90" s="78">
        <v>90</v>
      </c>
      <c r="N90" s="78">
        <v>90</v>
      </c>
      <c r="O90" s="78"/>
      <c r="P90" s="78"/>
      <c r="Q90" s="79">
        <v>35491.590964800002</v>
      </c>
      <c r="R90" s="79">
        <v>38464.178529600002</v>
      </c>
      <c r="S90" s="79"/>
      <c r="T90" s="79"/>
      <c r="U90" s="100" t="s">
        <v>238</v>
      </c>
      <c r="V90" s="72"/>
      <c r="W90" s="72"/>
      <c r="X90" s="72"/>
      <c r="Y90" s="72">
        <v>72858.899999999994</v>
      </c>
      <c r="Z90" s="72">
        <v>76501.899999999994</v>
      </c>
      <c r="AA90" s="72">
        <v>80326.899999999994</v>
      </c>
      <c r="AB90" s="72">
        <v>84343.3</v>
      </c>
      <c r="AC90" s="72">
        <v>88560.5</v>
      </c>
      <c r="AD90" s="72"/>
      <c r="AE90" s="72">
        <v>60627.8</v>
      </c>
      <c r="AF90" s="72">
        <v>63659.199999999997</v>
      </c>
      <c r="AG90" s="72">
        <v>66842.2</v>
      </c>
      <c r="AH90" s="72">
        <v>70184.3</v>
      </c>
      <c r="AI90" s="72">
        <v>73693.5</v>
      </c>
      <c r="AJ90" s="27">
        <v>0</v>
      </c>
      <c r="AK90" s="27">
        <v>0</v>
      </c>
      <c r="AL90" s="27">
        <v>5</v>
      </c>
      <c r="AM90" s="27">
        <v>5</v>
      </c>
      <c r="AN90" s="27">
        <v>0</v>
      </c>
      <c r="AO90" s="50">
        <f t="shared" si="76"/>
        <v>10</v>
      </c>
      <c r="AP90" s="96">
        <f t="shared" si="77"/>
        <v>0.4</v>
      </c>
      <c r="AQ90" s="47"/>
      <c r="AR90" s="105">
        <f t="shared" si="71"/>
        <v>0.4</v>
      </c>
      <c r="AS90" s="47"/>
      <c r="AT90" s="132" t="s">
        <v>286</v>
      </c>
      <c r="AU90" s="87"/>
      <c r="AV90" s="87"/>
      <c r="AW90" s="87">
        <f t="shared" si="72"/>
        <v>22747.651486834537</v>
      </c>
      <c r="AX90" s="87">
        <f t="shared" si="73"/>
        <v>22747.651486834537</v>
      </c>
      <c r="AY90" s="87">
        <f>+[1]Autodecl!$ZV$33</f>
        <v>39129.479038691999</v>
      </c>
      <c r="AZ90" s="87">
        <f>+AY90*(1+[1]Autodecl!$ZP$29)</f>
        <v>41085.952990626603</v>
      </c>
      <c r="BA90" s="87">
        <f>+AZ90*(1+[1]Autodecl!$ZP$29)</f>
        <v>43140.250640157938</v>
      </c>
      <c r="BB90" s="87">
        <f>+BA90*(1+[1]Autodecl!$ZP$29)</f>
        <v>45297.26317216584</v>
      </c>
      <c r="BC90" s="87">
        <f>+[1]Autodecl!$ZW$33</f>
        <v>21664.429987461463</v>
      </c>
      <c r="BD90" s="87">
        <f>+BC90*(1+[1]Autodecl!$ZP$29)</f>
        <v>22747.651486834537</v>
      </c>
      <c r="BE90" s="87">
        <f>+[1]Autodecl!$ZV$34</f>
        <v>42406.756828884005</v>
      </c>
      <c r="BF90" s="87">
        <f>+BE90*(1+[1]Autodecl!$ZP$29)</f>
        <v>44527.09467032821</v>
      </c>
      <c r="BG90" s="87">
        <f>+BF90*(1+[1]Autodecl!$ZP$29)</f>
        <v>46753.449403844621</v>
      </c>
      <c r="BH90" s="87">
        <f>+BG90*(1+[1]Autodecl!$ZP$29)</f>
        <v>49091.121874036857</v>
      </c>
      <c r="BI90" s="87">
        <f>+[1]Autodecl!$ZW$34</f>
        <v>21664.429987461463</v>
      </c>
      <c r="BJ90" s="87">
        <f>+BI90*(1+[1]Autodecl!$ZP$29)</f>
        <v>22747.651486834537</v>
      </c>
      <c r="BK90" s="67">
        <v>2</v>
      </c>
      <c r="BL90" s="67">
        <v>2</v>
      </c>
      <c r="BM90" s="67">
        <v>2</v>
      </c>
      <c r="BN90" s="67">
        <v>2</v>
      </c>
      <c r="BO90" s="67">
        <v>2</v>
      </c>
      <c r="BP90" s="67">
        <v>2</v>
      </c>
    </row>
    <row r="91" spans="2:68" s="7" customFormat="1" ht="38.25" x14ac:dyDescent="0.25">
      <c r="B91" s="103" t="s">
        <v>155</v>
      </c>
      <c r="C91" s="75">
        <v>13</v>
      </c>
      <c r="D91" s="61" t="s">
        <v>166</v>
      </c>
      <c r="E91" s="123" t="s">
        <v>253</v>
      </c>
      <c r="F91" s="119">
        <v>5</v>
      </c>
      <c r="G91" s="26"/>
      <c r="H91" s="26"/>
      <c r="I91" s="84"/>
      <c r="J91" s="26"/>
      <c r="K91" s="78"/>
      <c r="L91" s="78"/>
      <c r="M91" s="78">
        <v>90</v>
      </c>
      <c r="N91" s="78">
        <v>90</v>
      </c>
      <c r="O91" s="78"/>
      <c r="P91" s="78"/>
      <c r="Q91" s="79">
        <v>992549.28454847995</v>
      </c>
      <c r="R91" s="79">
        <v>1468725.2060976003</v>
      </c>
      <c r="S91" s="101"/>
      <c r="T91" s="101"/>
      <c r="U91" s="100" t="s">
        <v>238</v>
      </c>
      <c r="V91" s="72"/>
      <c r="W91" s="72"/>
      <c r="X91" s="72">
        <v>325780.8</v>
      </c>
      <c r="Y91" s="72"/>
      <c r="Z91" s="72"/>
      <c r="AA91" s="72"/>
      <c r="AB91" s="72"/>
      <c r="AC91" s="72"/>
      <c r="AD91" s="72">
        <v>1473435.7</v>
      </c>
      <c r="AE91" s="72"/>
      <c r="AF91" s="72"/>
      <c r="AG91" s="72"/>
      <c r="AH91" s="72"/>
      <c r="AI91" s="72"/>
      <c r="AJ91" s="27">
        <v>0</v>
      </c>
      <c r="AK91" s="27">
        <v>0</v>
      </c>
      <c r="AL91" s="27">
        <v>5</v>
      </c>
      <c r="AM91" s="27">
        <v>5</v>
      </c>
      <c r="AN91" s="27">
        <v>0</v>
      </c>
      <c r="AO91" s="50">
        <f t="shared" si="76"/>
        <v>10</v>
      </c>
      <c r="AP91" s="96">
        <f t="shared" si="77"/>
        <v>0.4</v>
      </c>
      <c r="AQ91" s="47"/>
      <c r="AR91" s="105">
        <f t="shared" si="71"/>
        <v>0.4</v>
      </c>
      <c r="AS91" s="47"/>
      <c r="AT91" s="198" t="s">
        <v>345</v>
      </c>
      <c r="AU91" s="87"/>
      <c r="AV91" s="87"/>
      <c r="AW91" s="87">
        <f t="shared" si="72"/>
        <v>458742.36751312984</v>
      </c>
      <c r="AX91" s="87">
        <f t="shared" si="73"/>
        <v>458720.47315261542</v>
      </c>
      <c r="AY91" s="87">
        <f>+[1]Autodecl!$ADP$33</f>
        <v>1032648.2756442386</v>
      </c>
      <c r="AZ91" s="87">
        <f>+AY91*(1+[1]Autodecl!$ADJ$29)</f>
        <v>1053301.2411571234</v>
      </c>
      <c r="BA91" s="87">
        <f>+AZ91*(1+[1]Autodecl!$ADJ$29)</f>
        <v>1074367.2659802658</v>
      </c>
      <c r="BB91" s="87">
        <f>+BA91*(1+[1]Autodecl!$ADJ$29)</f>
        <v>1095854.6112998712</v>
      </c>
      <c r="BC91" s="87">
        <f>+BB91*(1+[1]Autodecl!$ADJ$29)</f>
        <v>1117771.7035258687</v>
      </c>
      <c r="BD91" s="87">
        <f>+[1]Autodecl!$ADQ$33</f>
        <v>458742.36751312984</v>
      </c>
      <c r="BE91" s="87">
        <f>+[1]Autodecl!$ADP$34</f>
        <v>1528061.7044239433</v>
      </c>
      <c r="BF91" s="87">
        <f>+BE91*(1+[1]Autodecl!$ADJ$29)</f>
        <v>1558622.9385124221</v>
      </c>
      <c r="BG91" s="87">
        <f>+BF91*(1+[1]Autodecl!$ADJ$29)</f>
        <v>1589795.3972826707</v>
      </c>
      <c r="BH91" s="87">
        <f>+BG91*(1+[1]Autodecl!$ADJ$29)</f>
        <v>1621591.3052283241</v>
      </c>
      <c r="BI91" s="87">
        <f>+BH91*(1+[1]Autodecl!$ADJ$29)</f>
        <v>1654023.1313328906</v>
      </c>
      <c r="BJ91" s="87">
        <f>+[1]Autodecl!$ADQ$34</f>
        <v>458720.47315261542</v>
      </c>
      <c r="BK91" s="67">
        <v>10</v>
      </c>
      <c r="BL91" s="67">
        <v>10</v>
      </c>
      <c r="BM91" s="67">
        <v>10</v>
      </c>
      <c r="BN91" s="67">
        <v>10</v>
      </c>
      <c r="BO91" s="67">
        <v>10</v>
      </c>
      <c r="BP91" s="67">
        <v>10</v>
      </c>
    </row>
    <row r="92" spans="2:68" s="7" customFormat="1" ht="38.25" x14ac:dyDescent="0.25">
      <c r="B92" s="138" t="s">
        <v>153</v>
      </c>
      <c r="C92" s="75">
        <v>14</v>
      </c>
      <c r="D92" s="64" t="s">
        <v>161</v>
      </c>
      <c r="E92" s="123" t="s">
        <v>253</v>
      </c>
      <c r="F92" s="120">
        <v>5</v>
      </c>
      <c r="G92" s="53"/>
      <c r="H92" s="53"/>
      <c r="I92" s="85"/>
      <c r="J92" s="53"/>
      <c r="K92" s="80"/>
      <c r="L92" s="80"/>
      <c r="M92" s="80"/>
      <c r="N92" s="80"/>
      <c r="O92" s="80"/>
      <c r="P92" s="80"/>
      <c r="Q92" s="81">
        <v>3474.1760543999994</v>
      </c>
      <c r="R92" s="81">
        <v>2009.0860271999995</v>
      </c>
      <c r="S92" s="82"/>
      <c r="T92" s="82"/>
      <c r="U92" s="174" t="s">
        <v>237</v>
      </c>
      <c r="V92" s="73"/>
      <c r="W92" s="73"/>
      <c r="X92" s="73"/>
      <c r="Y92" s="73"/>
      <c r="Z92" s="73"/>
      <c r="AA92" s="73"/>
      <c r="AB92" s="73"/>
      <c r="AC92" s="73"/>
      <c r="AD92" s="73"/>
      <c r="AE92" s="73"/>
      <c r="AF92" s="73"/>
      <c r="AG92" s="73"/>
      <c r="AH92" s="73"/>
      <c r="AI92" s="73"/>
      <c r="AJ92" s="55"/>
      <c r="AK92" s="55"/>
      <c r="AL92" s="55"/>
      <c r="AM92" s="55"/>
      <c r="AN92" s="55"/>
      <c r="AO92" s="56">
        <f t="shared" si="76"/>
        <v>0</v>
      </c>
      <c r="AP92" s="57">
        <f t="shared" si="77"/>
        <v>0</v>
      </c>
      <c r="AQ92" s="47"/>
      <c r="AR92" s="105">
        <f t="shared" si="71"/>
        <v>0</v>
      </c>
      <c r="AS92" s="47"/>
      <c r="AT92" s="147" t="s">
        <v>294</v>
      </c>
      <c r="AU92" s="88"/>
      <c r="AV92" s="88"/>
      <c r="AW92" s="87">
        <f t="shared" si="72"/>
        <v>2206.1068600949993</v>
      </c>
      <c r="AX92" s="87">
        <f t="shared" si="73"/>
        <v>2206.1068600949993</v>
      </c>
      <c r="AY92" s="88">
        <f>+[1]Autodecl!$ZH$33</f>
        <v>3632.8707710289018</v>
      </c>
      <c r="AZ92" s="87">
        <f>+AY92*(1+[1]Autodecl!$ZB$29)</f>
        <v>3687.3638325943348</v>
      </c>
      <c r="BA92" s="87">
        <f>+AZ92*(1+[1]Autodecl!$ZB$29)</f>
        <v>3742.6742900832496</v>
      </c>
      <c r="BB92" s="87">
        <f>+[1]Autodecl!$ZI$33</f>
        <v>2141.3835425222646</v>
      </c>
      <c r="BC92" s="87">
        <f>+BB92*(1+[1]Autodecl!$ZB$29)</f>
        <v>2173.5042956600983</v>
      </c>
      <c r="BD92" s="87">
        <f>+BC92*(1+[1]Autodecl!$ZB$29)</f>
        <v>2206.1068600949993</v>
      </c>
      <c r="BE92" s="87">
        <f>+[1]Autodecl!$ZH$34</f>
        <v>2100.8578121577007</v>
      </c>
      <c r="BF92" s="87">
        <f>+BE92*(1+[1]Autodecl!$ZB$29)</f>
        <v>2132.3706793400661</v>
      </c>
      <c r="BG92" s="87">
        <f>+BF92*(1+[1]Autodecl!$ZB$29)</f>
        <v>2164.3562395301669</v>
      </c>
      <c r="BH92" s="87">
        <f>+[1]Autodecl!$ZI$34</f>
        <v>2141.3835425222646</v>
      </c>
      <c r="BI92" s="87">
        <f>+BH92*(1+[1]Autodecl!$ZB$29)</f>
        <v>2173.5042956600983</v>
      </c>
      <c r="BJ92" s="87">
        <f>+BI92*(1+[1]Autodecl!$ZB$29)</f>
        <v>2206.1068600949993</v>
      </c>
      <c r="BK92" s="68">
        <v>1</v>
      </c>
      <c r="BL92" s="68">
        <v>1</v>
      </c>
      <c r="BM92" s="68">
        <v>1</v>
      </c>
      <c r="BN92" s="68">
        <v>1</v>
      </c>
      <c r="BO92" s="68">
        <v>1</v>
      </c>
      <c r="BP92" s="68">
        <v>1</v>
      </c>
    </row>
    <row r="93" spans="2:68" s="7" customFormat="1" ht="51" x14ac:dyDescent="0.25">
      <c r="B93" s="98" t="s">
        <v>156</v>
      </c>
      <c r="C93" s="75">
        <v>15</v>
      </c>
      <c r="D93" s="61" t="s">
        <v>167</v>
      </c>
      <c r="E93" s="123" t="s">
        <v>253</v>
      </c>
      <c r="F93" s="119">
        <v>5</v>
      </c>
      <c r="G93" s="26"/>
      <c r="H93" s="26"/>
      <c r="I93" s="84"/>
      <c r="J93" s="26"/>
      <c r="K93" s="78"/>
      <c r="L93" s="78"/>
      <c r="M93" s="78">
        <v>90</v>
      </c>
      <c r="N93" s="78">
        <v>90</v>
      </c>
      <c r="O93" s="78"/>
      <c r="P93" s="78"/>
      <c r="Q93" s="79">
        <v>7423.9528319999999</v>
      </c>
      <c r="R93" s="79">
        <v>2030.5399680000003</v>
      </c>
      <c r="S93" s="79"/>
      <c r="T93" s="79"/>
      <c r="U93" s="100" t="s">
        <v>242</v>
      </c>
      <c r="V93" s="72"/>
      <c r="W93" s="72"/>
      <c r="X93" s="72">
        <v>23225</v>
      </c>
      <c r="Y93" s="72">
        <v>23294.3</v>
      </c>
      <c r="Z93" s="72">
        <v>23367.3</v>
      </c>
      <c r="AA93" s="72">
        <v>20381.599999999999</v>
      </c>
      <c r="AB93" s="72">
        <v>20443.7</v>
      </c>
      <c r="AC93" s="72">
        <v>20505.7</v>
      </c>
      <c r="AD93" s="72">
        <v>8223.5</v>
      </c>
      <c r="AE93" s="72">
        <v>8249</v>
      </c>
      <c r="AF93" s="72">
        <v>8270.9</v>
      </c>
      <c r="AG93" s="72">
        <v>7216.1</v>
      </c>
      <c r="AH93" s="72">
        <v>7238</v>
      </c>
      <c r="AI93" s="72">
        <v>7259.9</v>
      </c>
      <c r="AJ93" s="27">
        <v>5</v>
      </c>
      <c r="AK93" s="27">
        <v>3</v>
      </c>
      <c r="AL93" s="27">
        <v>5</v>
      </c>
      <c r="AM93" s="27">
        <v>5</v>
      </c>
      <c r="AN93" s="27">
        <v>0</v>
      </c>
      <c r="AO93" s="50">
        <f t="shared" si="76"/>
        <v>18</v>
      </c>
      <c r="AP93" s="96">
        <f t="shared" si="77"/>
        <v>0.72</v>
      </c>
      <c r="AQ93" s="47"/>
      <c r="AR93" s="105">
        <f t="shared" si="71"/>
        <v>0.72</v>
      </c>
      <c r="AS93" s="47"/>
      <c r="AT93" s="100" t="s">
        <v>244</v>
      </c>
      <c r="AU93" s="87"/>
      <c r="AV93" s="87"/>
      <c r="AW93" s="87">
        <f t="shared" si="72"/>
        <v>7834.5262147521307</v>
      </c>
      <c r="AX93" s="87">
        <f t="shared" si="73"/>
        <v>2181.1956221049686</v>
      </c>
      <c r="AY93" s="87">
        <f>+[1]Autodecl!$AGH$33</f>
        <v>7694.4351101659176</v>
      </c>
      <c r="AZ93" s="87">
        <f>+AY93*(1+[1]Autodecl!$AGB$29)</f>
        <v>7786.7683314879087</v>
      </c>
      <c r="BA93" s="87">
        <f>+AZ93*(1+[1]Autodecl!$AGB$29)</f>
        <v>7880.209551465764</v>
      </c>
      <c r="BB93" s="87">
        <f>+BA93*(1+[1]Autodecl!$AGB$29)</f>
        <v>7974.7720660833529</v>
      </c>
      <c r="BC93" s="87">
        <f>+BB93*(1+[1]Autodecl!$AGB$29)</f>
        <v>8070.4693308763535</v>
      </c>
      <c r="BD93" s="87">
        <f>+[1]Autodecl!$AGI$33</f>
        <v>7834.5262147521307</v>
      </c>
      <c r="BE93" s="87">
        <f>+[1]Autodecl!$AGH$34</f>
        <v>2104.5201088872409</v>
      </c>
      <c r="BF93" s="87">
        <f>+BE93*(1+[1]Autodecl!$AGB$29)</f>
        <v>2129.7743501938876</v>
      </c>
      <c r="BG93" s="87">
        <f>+BF93*(1+[1]Autodecl!$AGB$29)</f>
        <v>2155.3316423962142</v>
      </c>
      <c r="BH93" s="87">
        <f>+BG93*(1+[1]Autodecl!$AGB$29)</f>
        <v>2181.1956221049686</v>
      </c>
      <c r="BI93" s="87">
        <f>+BH93*(1+[1]Autodecl!$AGB$29)</f>
        <v>2207.3699695702285</v>
      </c>
      <c r="BJ93" s="87">
        <f>+[1]Autodecl!$AGI$34</f>
        <v>2181.1956221049686</v>
      </c>
      <c r="BK93" s="67">
        <v>1</v>
      </c>
      <c r="BL93" s="67">
        <v>1</v>
      </c>
      <c r="BM93" s="67">
        <v>1</v>
      </c>
      <c r="BN93" s="67">
        <v>1</v>
      </c>
      <c r="BO93" s="67">
        <v>1</v>
      </c>
      <c r="BP93" s="67">
        <v>1</v>
      </c>
    </row>
    <row r="94" spans="2:68" ht="15" customHeight="1" x14ac:dyDescent="0.25">
      <c r="B94" s="59" t="s">
        <v>43</v>
      </c>
      <c r="C94" s="3"/>
      <c r="D94" s="3"/>
      <c r="E94" s="3"/>
      <c r="F94" s="3"/>
      <c r="G94" s="3"/>
      <c r="H94" s="3"/>
      <c r="I94" s="3"/>
      <c r="J94" s="3"/>
      <c r="K94" s="69"/>
      <c r="L94" s="69"/>
      <c r="M94" s="69"/>
      <c r="N94" s="69"/>
      <c r="O94" s="69"/>
      <c r="P94" s="69"/>
      <c r="Q94" s="77">
        <f>SUM(Q79:Q93)</f>
        <v>1339388.1416343281</v>
      </c>
      <c r="R94" s="77">
        <f t="shared" ref="R94:T94" si="79">SUM(R79:R93)</f>
        <v>1647524.8271197581</v>
      </c>
      <c r="S94" s="77">
        <f t="shared" si="79"/>
        <v>0</v>
      </c>
      <c r="T94" s="77">
        <f t="shared" si="79"/>
        <v>0</v>
      </c>
      <c r="U94" s="3"/>
      <c r="V94" s="69"/>
      <c r="W94" s="69"/>
      <c r="X94" s="69"/>
      <c r="Y94" s="69"/>
      <c r="Z94" s="69"/>
      <c r="AA94" s="69"/>
      <c r="AB94" s="69"/>
      <c r="AC94" s="69"/>
      <c r="AD94" s="69"/>
      <c r="AE94" s="69"/>
      <c r="AF94" s="79"/>
      <c r="AG94" s="69"/>
      <c r="AH94" s="69"/>
      <c r="AI94" s="69"/>
      <c r="AJ94" s="3"/>
      <c r="AK94" s="3"/>
      <c r="AL94" s="3"/>
      <c r="AM94" s="3"/>
      <c r="AN94" s="3"/>
      <c r="AO94" s="3"/>
      <c r="AP94" s="3"/>
      <c r="AQ94" s="6"/>
      <c r="AR94" s="6"/>
      <c r="AS94" s="6"/>
      <c r="AT94" s="3"/>
      <c r="AU94" s="77">
        <f t="shared" ref="AU94:BJ94" si="80">SUM(AU79:AU93)</f>
        <v>0</v>
      </c>
      <c r="AV94" s="77">
        <f t="shared" si="80"/>
        <v>0</v>
      </c>
      <c r="AW94" s="77">
        <f t="shared" si="80"/>
        <v>670154.82082143228</v>
      </c>
      <c r="AX94" s="77">
        <f t="shared" si="80"/>
        <v>595993.29258051852</v>
      </c>
      <c r="AY94" s="77">
        <f t="shared" si="80"/>
        <v>1385197.7093153964</v>
      </c>
      <c r="AZ94" s="77">
        <f t="shared" si="80"/>
        <v>1398675.237873412</v>
      </c>
      <c r="BA94" s="77">
        <f t="shared" si="80"/>
        <v>1422739.43925174</v>
      </c>
      <c r="BB94" s="77">
        <f t="shared" si="80"/>
        <v>1394766.6895809292</v>
      </c>
      <c r="BC94" s="77">
        <f t="shared" si="80"/>
        <v>1393735.436999965</v>
      </c>
      <c r="BD94" s="77">
        <f t="shared" si="80"/>
        <v>670154.82082143228</v>
      </c>
      <c r="BE94" s="77">
        <f t="shared" si="80"/>
        <v>1711449.881159293</v>
      </c>
      <c r="BF94" s="77">
        <f t="shared" si="80"/>
        <v>1744459.9490568382</v>
      </c>
      <c r="BG94" s="77">
        <f t="shared" si="80"/>
        <v>1778191.219289935</v>
      </c>
      <c r="BH94" s="77">
        <f t="shared" si="80"/>
        <v>1812605.8567448019</v>
      </c>
      <c r="BI94" s="77">
        <f t="shared" si="80"/>
        <v>1817950.7723845534</v>
      </c>
      <c r="BJ94" s="77">
        <f t="shared" si="80"/>
        <v>595993.29258051852</v>
      </c>
      <c r="BK94" s="3"/>
      <c r="BL94" s="3"/>
      <c r="BM94" s="3"/>
      <c r="BN94" s="3"/>
      <c r="BO94" s="3"/>
      <c r="BP94" s="3"/>
    </row>
    <row r="95" spans="2:68" s="7" customFormat="1" x14ac:dyDescent="0.2">
      <c r="B95" s="47"/>
      <c r="C95" s="184"/>
      <c r="D95" s="47"/>
      <c r="E95" s="47"/>
      <c r="F95" s="47"/>
      <c r="G95" s="184"/>
      <c r="H95" s="184"/>
      <c r="I95" s="184"/>
      <c r="J95" s="184"/>
      <c r="K95" s="184"/>
      <c r="L95" s="184"/>
      <c r="M95" s="47"/>
      <c r="N95" s="47"/>
      <c r="O95" s="47"/>
      <c r="P95" s="47"/>
      <c r="Q95" s="47"/>
      <c r="R95" s="47"/>
      <c r="S95" s="47"/>
      <c r="T95" s="47"/>
      <c r="U95" s="185"/>
      <c r="V95" s="168"/>
      <c r="W95" s="168"/>
      <c r="X95" s="168"/>
      <c r="Y95" s="168"/>
      <c r="Z95" s="168"/>
      <c r="AA95" s="168"/>
      <c r="AB95" s="168"/>
      <c r="AC95" s="168"/>
      <c r="AD95" s="168"/>
      <c r="AE95" s="168"/>
      <c r="AF95" s="168"/>
      <c r="AG95" s="168"/>
      <c r="AH95" s="168"/>
      <c r="AI95" s="168"/>
      <c r="AJ95" s="50"/>
      <c r="AK95" s="50"/>
      <c r="AL95" s="50"/>
      <c r="AM95" s="50"/>
      <c r="AN95" s="50"/>
      <c r="AO95" s="47"/>
      <c r="AP95" s="47"/>
      <c r="AQ95" s="47"/>
      <c r="AR95" s="47"/>
      <c r="AS95" s="47"/>
      <c r="AT95" s="186"/>
      <c r="AU95" s="168"/>
      <c r="AV95" s="168"/>
      <c r="AW95" s="187"/>
      <c r="AX95" s="168"/>
      <c r="AY95" s="168"/>
      <c r="AZ95" s="168"/>
      <c r="BA95" s="168"/>
      <c r="BB95" s="168"/>
      <c r="BC95" s="168"/>
      <c r="BD95" s="168"/>
      <c r="BE95" s="168"/>
      <c r="BF95" s="168"/>
      <c r="BG95" s="168"/>
      <c r="BH95" s="168"/>
      <c r="BI95" s="168"/>
      <c r="BJ95" s="168"/>
      <c r="BK95" s="168"/>
      <c r="BL95" s="168"/>
      <c r="BM95" s="168"/>
      <c r="BN95" s="168"/>
      <c r="BO95" s="168"/>
      <c r="BP95" s="168"/>
    </row>
    <row r="96" spans="2:68" ht="20.100000000000001" customHeight="1" x14ac:dyDescent="0.25">
      <c r="B96" s="221" t="s">
        <v>172</v>
      </c>
      <c r="C96" s="221"/>
      <c r="D96" s="221"/>
      <c r="E96" s="221"/>
      <c r="F96" s="221"/>
      <c r="G96" s="221"/>
      <c r="H96" s="221"/>
      <c r="I96" s="221"/>
      <c r="J96" s="221"/>
      <c r="K96" s="221"/>
      <c r="L96" s="221"/>
      <c r="M96" s="221"/>
      <c r="N96" s="221"/>
      <c r="O96" s="221"/>
      <c r="P96" s="221"/>
      <c r="Q96" s="221"/>
      <c r="R96" s="221"/>
      <c r="S96" s="221"/>
      <c r="T96" s="221"/>
      <c r="U96" s="221"/>
      <c r="V96" s="221"/>
      <c r="W96" s="221"/>
      <c r="X96" s="221"/>
      <c r="Y96" s="221"/>
      <c r="Z96" s="221"/>
      <c r="AA96" s="221"/>
      <c r="AB96" s="221"/>
      <c r="AC96" s="221"/>
      <c r="AD96" s="221"/>
      <c r="AE96" s="221"/>
      <c r="AF96" s="221"/>
      <c r="AG96" s="221"/>
      <c r="AH96" s="221"/>
      <c r="AI96" s="221"/>
      <c r="AJ96" s="221"/>
      <c r="AK96" s="221"/>
      <c r="AL96" s="221"/>
      <c r="AM96" s="221"/>
      <c r="AN96" s="221"/>
      <c r="AO96" s="221"/>
      <c r="AP96" s="221"/>
      <c r="AQ96" s="221"/>
      <c r="AR96" s="221"/>
      <c r="AS96" s="221"/>
      <c r="AT96" s="221"/>
      <c r="AU96" s="221"/>
      <c r="AV96" s="221"/>
      <c r="AW96" s="221"/>
      <c r="AX96" s="221"/>
      <c r="AY96" s="221"/>
      <c r="AZ96" s="221"/>
      <c r="BA96" s="221"/>
      <c r="BB96" s="221"/>
      <c r="BC96" s="221"/>
      <c r="BD96" s="221"/>
      <c r="BE96" s="221"/>
      <c r="BF96" s="221"/>
      <c r="BG96" s="221"/>
      <c r="BH96" s="221"/>
      <c r="BI96" s="221"/>
      <c r="BJ96" s="221"/>
      <c r="BK96" s="221"/>
      <c r="BL96" s="221"/>
      <c r="BM96" s="221"/>
      <c r="BN96" s="221"/>
      <c r="BO96" s="221"/>
      <c r="BP96" s="221"/>
    </row>
    <row r="97" spans="2:68" x14ac:dyDescent="0.25">
      <c r="B97" s="177" t="s">
        <v>263</v>
      </c>
      <c r="C97" s="86">
        <v>1</v>
      </c>
      <c r="D97" s="62" t="s">
        <v>186</v>
      </c>
      <c r="E97" s="123" t="s">
        <v>254</v>
      </c>
      <c r="F97" s="119">
        <v>6</v>
      </c>
      <c r="G97" s="26"/>
      <c r="H97" s="26"/>
      <c r="I97" s="84"/>
      <c r="J97" s="26"/>
      <c r="K97" s="78"/>
      <c r="L97" s="78"/>
      <c r="M97" s="78"/>
      <c r="N97" s="78"/>
      <c r="O97" s="78"/>
      <c r="P97" s="78"/>
      <c r="Q97" s="79">
        <v>107.22240000000001</v>
      </c>
      <c r="R97" s="79">
        <v>536.11199999999997</v>
      </c>
      <c r="S97" s="77"/>
      <c r="T97" s="77"/>
      <c r="U97" s="171" t="s">
        <v>237</v>
      </c>
      <c r="V97" s="69"/>
      <c r="W97" s="69"/>
      <c r="X97" s="69"/>
      <c r="Y97" s="69"/>
      <c r="Z97" s="69"/>
      <c r="AA97" s="69"/>
      <c r="AB97" s="69"/>
      <c r="AC97" s="69"/>
      <c r="AD97" s="69"/>
      <c r="AE97" s="69"/>
      <c r="AF97" s="69"/>
      <c r="AG97" s="69"/>
      <c r="AH97" s="69"/>
      <c r="AI97" s="69"/>
      <c r="AJ97" s="50"/>
      <c r="AK97" s="50"/>
      <c r="AL97" s="50"/>
      <c r="AM97" s="50"/>
      <c r="AN97" s="50"/>
      <c r="AO97" s="166">
        <f>SUM(AJ97:AN97)</f>
        <v>0</v>
      </c>
      <c r="AP97" s="51">
        <f>+AO97/25</f>
        <v>0</v>
      </c>
      <c r="AQ97" s="47"/>
      <c r="AR97" s="105">
        <f t="shared" ref="AR97:AR116" si="81">+AP97</f>
        <v>0</v>
      </c>
      <c r="AS97" s="47"/>
      <c r="AT97" s="197" t="s">
        <v>342</v>
      </c>
      <c r="AU97" s="87"/>
      <c r="AV97" s="87"/>
      <c r="AW97" s="88">
        <f t="shared" ref="AW97:AW116" si="82">+BD97</f>
        <v>107.22240000000001</v>
      </c>
      <c r="AX97" s="88">
        <f t="shared" ref="AX97:AX116" si="83">+BJ97</f>
        <v>536.11199999999997</v>
      </c>
      <c r="AY97" s="81">
        <f>+Q97</f>
        <v>107.22240000000001</v>
      </c>
      <c r="AZ97" s="81">
        <f>+AY97</f>
        <v>107.22240000000001</v>
      </c>
      <c r="BA97" s="81">
        <f t="shared" ref="BA97:BD97" si="84">+AZ97</f>
        <v>107.22240000000001</v>
      </c>
      <c r="BB97" s="81">
        <f t="shared" si="84"/>
        <v>107.22240000000001</v>
      </c>
      <c r="BC97" s="81">
        <f t="shared" si="84"/>
        <v>107.22240000000001</v>
      </c>
      <c r="BD97" s="81">
        <f t="shared" si="84"/>
        <v>107.22240000000001</v>
      </c>
      <c r="BE97" s="81">
        <f>+R97</f>
        <v>536.11199999999997</v>
      </c>
      <c r="BF97" s="81">
        <f>+BE97</f>
        <v>536.11199999999997</v>
      </c>
      <c r="BG97" s="81">
        <f t="shared" ref="BG97:BJ97" si="85">+BF97</f>
        <v>536.11199999999997</v>
      </c>
      <c r="BH97" s="81">
        <f t="shared" si="85"/>
        <v>536.11199999999997</v>
      </c>
      <c r="BI97" s="81">
        <f t="shared" si="85"/>
        <v>536.11199999999997</v>
      </c>
      <c r="BJ97" s="81">
        <f t="shared" si="85"/>
        <v>536.11199999999997</v>
      </c>
      <c r="BK97" s="66"/>
      <c r="BL97" s="66"/>
      <c r="BM97" s="66"/>
      <c r="BN97" s="66"/>
      <c r="BO97" s="66"/>
      <c r="BP97" s="66"/>
    </row>
    <row r="98" spans="2:68" s="7" customFormat="1" ht="38.25" x14ac:dyDescent="0.25">
      <c r="B98" s="137" t="s">
        <v>173</v>
      </c>
      <c r="C98" s="135">
        <v>3</v>
      </c>
      <c r="D98" s="61" t="s">
        <v>186</v>
      </c>
      <c r="E98" s="136" t="s">
        <v>254</v>
      </c>
      <c r="F98" s="119">
        <v>6</v>
      </c>
      <c r="G98" s="26"/>
      <c r="H98" s="26"/>
      <c r="I98" s="84"/>
      <c r="J98" s="26"/>
      <c r="K98" s="78"/>
      <c r="L98" s="78"/>
      <c r="M98" s="78"/>
      <c r="N98" s="78"/>
      <c r="O98" s="78"/>
      <c r="P98" s="78"/>
      <c r="Q98" s="79">
        <v>9263.6495424000004</v>
      </c>
      <c r="R98" s="79">
        <v>12698.058700799998</v>
      </c>
      <c r="S98" s="101"/>
      <c r="T98" s="101"/>
      <c r="U98" s="6"/>
      <c r="V98" s="72"/>
      <c r="W98" s="72"/>
      <c r="X98" s="72"/>
      <c r="Y98" s="72"/>
      <c r="Z98" s="72"/>
      <c r="AA98" s="72"/>
      <c r="AB98" s="72"/>
      <c r="AC98" s="72"/>
      <c r="AD98" s="72"/>
      <c r="AE98" s="72"/>
      <c r="AF98" s="72"/>
      <c r="AG98" s="72"/>
      <c r="AH98" s="72"/>
      <c r="AI98" s="72"/>
      <c r="AJ98" s="27"/>
      <c r="AK98" s="27"/>
      <c r="AL98" s="27"/>
      <c r="AM98" s="27"/>
      <c r="AN98" s="27"/>
      <c r="AO98" s="50">
        <f t="shared" ref="AO98:AO116" si="86">SUM(AJ98:AN98)</f>
        <v>0</v>
      </c>
      <c r="AP98" s="96">
        <f t="shared" ref="AP98:AP116" si="87">+AO98/25</f>
        <v>0</v>
      </c>
      <c r="AQ98" s="47"/>
      <c r="AR98" s="105">
        <f t="shared" si="81"/>
        <v>0</v>
      </c>
      <c r="AS98" s="47"/>
      <c r="AT98" s="142" t="s">
        <v>290</v>
      </c>
      <c r="AU98" s="87"/>
      <c r="AV98" s="87"/>
      <c r="AW98" s="87">
        <f t="shared" si="82"/>
        <v>9516.7906072826991</v>
      </c>
      <c r="AX98" s="87">
        <f t="shared" si="83"/>
        <v>13045.04938592373</v>
      </c>
      <c r="AY98" s="87">
        <f>+[1]Autodecl!$AN$33</f>
        <v>9375.3145752085911</v>
      </c>
      <c r="AZ98" s="87">
        <f>+AY98*(1+[1]Autodecl!$AH$29)</f>
        <v>9403.440518934216</v>
      </c>
      <c r="BA98" s="87">
        <f>+AZ98*(1+[1]Autodecl!$AH$29)</f>
        <v>9431.6508404910182</v>
      </c>
      <c r="BB98" s="87">
        <f>+BA98*(1+[1]Autodecl!$AH$29)</f>
        <v>9459.94579301249</v>
      </c>
      <c r="BC98" s="87">
        <f>+BB98*(1+[1]Autodecl!$AH$29)</f>
        <v>9488.3256303915259</v>
      </c>
      <c r="BD98" s="87">
        <f>+[1]Autodecl!$AO$33</f>
        <v>9516.7906072826991</v>
      </c>
      <c r="BE98" s="87">
        <f>+[1]Autodecl!$AN$34</f>
        <v>12851.122472798317</v>
      </c>
      <c r="BF98" s="87">
        <f>+BE98*(1+[1]Autodecl!$AH$29)</f>
        <v>12889.675840216711</v>
      </c>
      <c r="BG98" s="87">
        <f>+BF98*(1+[1]Autodecl!$AH$29)</f>
        <v>12928.34486773736</v>
      </c>
      <c r="BH98" s="87">
        <f>+BG98*(1+[1]Autodecl!$AH$29)</f>
        <v>12967.12990234057</v>
      </c>
      <c r="BI98" s="87">
        <f>+BH98*(1+[1]Autodecl!$AH$29)</f>
        <v>13006.03129204759</v>
      </c>
      <c r="BJ98" s="87">
        <f>+[1]Autodecl!$AO$34</f>
        <v>13045.04938592373</v>
      </c>
      <c r="BK98" s="67">
        <v>2</v>
      </c>
      <c r="BL98" s="67">
        <v>2</v>
      </c>
      <c r="BM98" s="67">
        <v>2</v>
      </c>
      <c r="BN98" s="67">
        <v>2</v>
      </c>
      <c r="BO98" s="67">
        <v>2</v>
      </c>
      <c r="BP98" s="67">
        <v>2</v>
      </c>
    </row>
    <row r="99" spans="2:68" s="7" customFormat="1" ht="51" x14ac:dyDescent="0.25">
      <c r="B99" s="98" t="s">
        <v>174</v>
      </c>
      <c r="C99" s="86">
        <v>4</v>
      </c>
      <c r="D99" s="61" t="s">
        <v>187</v>
      </c>
      <c r="E99" s="123" t="s">
        <v>254</v>
      </c>
      <c r="F99" s="119">
        <v>6</v>
      </c>
      <c r="G99" s="26"/>
      <c r="H99" s="26"/>
      <c r="I99" s="84"/>
      <c r="J99" s="26"/>
      <c r="K99" s="78"/>
      <c r="L99" s="78"/>
      <c r="M99" s="78">
        <v>90</v>
      </c>
      <c r="N99" s="78">
        <v>90</v>
      </c>
      <c r="O99" s="78"/>
      <c r="P99" s="78"/>
      <c r="Q99" s="79">
        <v>31198.810780799999</v>
      </c>
      <c r="R99" s="79">
        <v>23649.887087999996</v>
      </c>
      <c r="S99" s="101"/>
      <c r="T99" s="101"/>
      <c r="U99" s="100" t="s">
        <v>238</v>
      </c>
      <c r="V99" s="101">
        <v>33872.400000000001</v>
      </c>
      <c r="W99" s="101">
        <v>16934.400000000001</v>
      </c>
      <c r="X99" s="101">
        <v>34113.599999999999</v>
      </c>
      <c r="Y99" s="101">
        <v>34365.599999999999</v>
      </c>
      <c r="Z99" s="101">
        <v>34608.800000000003</v>
      </c>
      <c r="AA99" s="101">
        <v>34855.199999999997</v>
      </c>
      <c r="AB99" s="101">
        <v>35107.199999999997</v>
      </c>
      <c r="AC99" s="101"/>
      <c r="AD99" s="101">
        <v>17056.8</v>
      </c>
      <c r="AE99" s="101">
        <v>17182.8</v>
      </c>
      <c r="AF99" s="101">
        <v>17301.599999999999</v>
      </c>
      <c r="AG99" s="101">
        <v>17427.599999999999</v>
      </c>
      <c r="AH99" s="101">
        <v>17553.599999999999</v>
      </c>
      <c r="AI99" s="101"/>
      <c r="AJ99" s="48">
        <v>0</v>
      </c>
      <c r="AK99" s="48">
        <v>0</v>
      </c>
      <c r="AL99" s="48">
        <v>5</v>
      </c>
      <c r="AM99" s="48">
        <v>5</v>
      </c>
      <c r="AN99" s="48">
        <v>0</v>
      </c>
      <c r="AO99" s="50">
        <f t="shared" si="86"/>
        <v>10</v>
      </c>
      <c r="AP99" s="96">
        <f t="shared" si="87"/>
        <v>0.4</v>
      </c>
      <c r="AQ99" s="47"/>
      <c r="AR99" s="105">
        <f t="shared" si="81"/>
        <v>0.4</v>
      </c>
      <c r="AS99" s="47"/>
      <c r="AT99" s="100" t="s">
        <v>245</v>
      </c>
      <c r="AU99" s="87">
        <v>31198.810780799999</v>
      </c>
      <c r="AV99" s="87">
        <v>23649.887087999996</v>
      </c>
      <c r="AW99" s="87">
        <f t="shared" si="82"/>
        <v>19593.87194324052</v>
      </c>
      <c r="AX99" s="87">
        <f t="shared" si="83"/>
        <v>16111.536793073246</v>
      </c>
      <c r="AY99" s="87">
        <f>+[1]Autodecl!$DT$33</f>
        <v>31417.202456265597</v>
      </c>
      <c r="AZ99" s="87">
        <f>+AY99*(1+[1]Autodecl!$DN$29)</f>
        <v>31637.122873459452</v>
      </c>
      <c r="BA99" s="87">
        <f>+AZ99*(1+[1]Autodecl!$DN$29)</f>
        <v>31858.582733573665</v>
      </c>
      <c r="BB99" s="87">
        <f>+BA99*(1+[1]Autodecl!$DN$29)</f>
        <v>32081.592812708677</v>
      </c>
      <c r="BC99" s="87">
        <f>+BB99*(1+[1]Autodecl!$DN$29)</f>
        <v>32306.163962397633</v>
      </c>
      <c r="BD99" s="87">
        <f>+[1]Autodecl!$DU$33</f>
        <v>19593.87194324052</v>
      </c>
      <c r="BE99" s="87">
        <f>+[1]Autodecl!$DT$34</f>
        <v>23815.436297615994</v>
      </c>
      <c r="BF99" s="87">
        <f>+BE99*(1+[1]Autodecl!$DN$29)</f>
        <v>23982.144351699302</v>
      </c>
      <c r="BG99" s="87">
        <f>+BF99*(1+[1]Autodecl!$DN$29)</f>
        <v>24150.019362161194</v>
      </c>
      <c r="BH99" s="87">
        <f>+BG99*(1+[1]Autodecl!$DN$29)</f>
        <v>24319.06949769632</v>
      </c>
      <c r="BI99" s="87">
        <f>+BH99*(1+[1]Autodecl!$DN$29)</f>
        <v>24489.302984180191</v>
      </c>
      <c r="BJ99" s="87">
        <f>+[1]Autodecl!$DU$34</f>
        <v>16111.536793073246</v>
      </c>
      <c r="BK99" s="86">
        <v>6</v>
      </c>
      <c r="BL99" s="86">
        <v>6</v>
      </c>
      <c r="BM99" s="86">
        <v>6</v>
      </c>
      <c r="BN99" s="86">
        <v>6</v>
      </c>
      <c r="BO99" s="86">
        <v>6</v>
      </c>
      <c r="BP99" s="86">
        <v>6</v>
      </c>
    </row>
    <row r="100" spans="2:68" s="7" customFormat="1" ht="38.25" x14ac:dyDescent="0.25">
      <c r="B100" s="137" t="s">
        <v>175</v>
      </c>
      <c r="C100" s="135">
        <v>5</v>
      </c>
      <c r="D100" s="61" t="s">
        <v>188</v>
      </c>
      <c r="E100" s="136" t="s">
        <v>254</v>
      </c>
      <c r="F100" s="119">
        <v>6</v>
      </c>
      <c r="G100" s="26"/>
      <c r="H100" s="26"/>
      <c r="I100" s="84"/>
      <c r="J100" s="26"/>
      <c r="K100" s="78"/>
      <c r="L100" s="78"/>
      <c r="M100" s="78"/>
      <c r="N100" s="78"/>
      <c r="O100" s="78"/>
      <c r="P100" s="78"/>
      <c r="Q100" s="79">
        <v>11542.339987200001</v>
      </c>
      <c r="R100" s="79">
        <v>8066.4067468800004</v>
      </c>
      <c r="S100" s="79"/>
      <c r="T100" s="79"/>
      <c r="U100" s="6"/>
      <c r="V100" s="72"/>
      <c r="W100" s="72"/>
      <c r="X100" s="72"/>
      <c r="Y100" s="72"/>
      <c r="Z100" s="72"/>
      <c r="AA100" s="72"/>
      <c r="AB100" s="72"/>
      <c r="AC100" s="72"/>
      <c r="AD100" s="72"/>
      <c r="AE100" s="72"/>
      <c r="AF100" s="72"/>
      <c r="AG100" s="72"/>
      <c r="AH100" s="72"/>
      <c r="AI100" s="72"/>
      <c r="AJ100" s="27"/>
      <c r="AK100" s="27"/>
      <c r="AL100" s="27"/>
      <c r="AM100" s="27"/>
      <c r="AN100" s="27"/>
      <c r="AO100" s="50">
        <f t="shared" si="86"/>
        <v>0</v>
      </c>
      <c r="AP100" s="96">
        <f t="shared" si="87"/>
        <v>0</v>
      </c>
      <c r="AQ100" s="47"/>
      <c r="AR100" s="105">
        <f t="shared" si="81"/>
        <v>0</v>
      </c>
      <c r="AS100" s="47"/>
      <c r="AT100" s="142" t="s">
        <v>290</v>
      </c>
      <c r="AU100" s="87"/>
      <c r="AV100" s="87"/>
      <c r="AW100" s="87">
        <f t="shared" si="82"/>
        <v>9337.6719152462629</v>
      </c>
      <c r="AX100" s="87">
        <f t="shared" si="83"/>
        <v>8822.5022908654828</v>
      </c>
      <c r="AY100" s="87">
        <f>+[1]Autodecl!$EH$33</f>
        <v>12071.179105000161</v>
      </c>
      <c r="AZ100" s="87">
        <f>+AY100*(1+[1]Autodecl!$EB$29)</f>
        <v>12179.819716945161</v>
      </c>
      <c r="BA100" s="87">
        <f>+AZ100*(1+[1]Autodecl!$EB$29)</f>
        <v>12289.438094397667</v>
      </c>
      <c r="BB100" s="87">
        <f>+BA100*(1+[1]Autodecl!$EB$29)</f>
        <v>12400.043037247244</v>
      </c>
      <c r="BC100" s="87">
        <f>+BB100*(1+[1]Autodecl!$EB$29)</f>
        <v>12511.643424582468</v>
      </c>
      <c r="BD100" s="87">
        <f>+[1]Autodecl!$EI$33</f>
        <v>9337.6719152462629</v>
      </c>
      <c r="BE100" s="87">
        <f>+[1]Autodecl!$EH$34</f>
        <v>8435.9879091545408</v>
      </c>
      <c r="BF100" s="87">
        <f>+BE100*(1+[1]Autodecl!$EB$29)</f>
        <v>8511.9118003369313</v>
      </c>
      <c r="BG100" s="87">
        <f>+BF100*(1+[1]Autodecl!$EB$29)</f>
        <v>8588.519006539962</v>
      </c>
      <c r="BH100" s="87">
        <f>+BG100*(1+[1]Autodecl!$EB$29)</f>
        <v>8665.8156775988209</v>
      </c>
      <c r="BI100" s="87">
        <f>+BH100*(1+[1]Autodecl!$EB$29)</f>
        <v>8743.8080186972093</v>
      </c>
      <c r="BJ100" s="87">
        <f>+[1]Autodecl!$EI$34</f>
        <v>8822.5022908654828</v>
      </c>
      <c r="BK100" s="67">
        <v>2</v>
      </c>
      <c r="BL100" s="67">
        <v>2</v>
      </c>
      <c r="BM100" s="67">
        <v>2</v>
      </c>
      <c r="BN100" s="67">
        <v>2</v>
      </c>
      <c r="BO100" s="67">
        <v>2</v>
      </c>
      <c r="BP100" s="67">
        <v>2</v>
      </c>
    </row>
    <row r="101" spans="2:68" s="7" customFormat="1" ht="38.25" x14ac:dyDescent="0.25">
      <c r="B101" s="154" t="s">
        <v>226</v>
      </c>
      <c r="C101" s="135">
        <v>6</v>
      </c>
      <c r="D101" s="61" t="s">
        <v>189</v>
      </c>
      <c r="E101" s="136" t="s">
        <v>254</v>
      </c>
      <c r="F101" s="119">
        <v>6</v>
      </c>
      <c r="G101" s="26"/>
      <c r="H101" s="26"/>
      <c r="I101" s="84"/>
      <c r="J101" s="26"/>
      <c r="K101" s="78"/>
      <c r="L101" s="78"/>
      <c r="M101" s="78"/>
      <c r="N101" s="78"/>
      <c r="O101" s="78"/>
      <c r="P101" s="78"/>
      <c r="Q101" s="79">
        <v>8109.57</v>
      </c>
      <c r="R101" s="79">
        <v>9654.25</v>
      </c>
      <c r="S101" s="101"/>
      <c r="T101" s="101"/>
      <c r="U101" s="6"/>
      <c r="V101" s="72"/>
      <c r="W101" s="72"/>
      <c r="X101" s="72"/>
      <c r="Y101" s="72"/>
      <c r="Z101" s="72"/>
      <c r="AA101" s="72"/>
      <c r="AB101" s="72"/>
      <c r="AC101" s="72"/>
      <c r="AD101" s="72"/>
      <c r="AE101" s="72"/>
      <c r="AF101" s="72"/>
      <c r="AG101" s="72"/>
      <c r="AH101" s="72"/>
      <c r="AI101" s="72"/>
      <c r="AJ101" s="27"/>
      <c r="AK101" s="27"/>
      <c r="AL101" s="27"/>
      <c r="AM101" s="27"/>
      <c r="AN101" s="27"/>
      <c r="AO101" s="50">
        <f t="shared" si="86"/>
        <v>0</v>
      </c>
      <c r="AP101" s="96">
        <f t="shared" si="87"/>
        <v>0</v>
      </c>
      <c r="AQ101" s="47"/>
      <c r="AR101" s="105">
        <f t="shared" si="81"/>
        <v>0</v>
      </c>
      <c r="AS101" s="47"/>
      <c r="AT101" s="151" t="s">
        <v>303</v>
      </c>
      <c r="AU101" s="87"/>
      <c r="AV101" s="87"/>
      <c r="AW101" s="87">
        <f t="shared" si="82"/>
        <v>1621.914</v>
      </c>
      <c r="AX101" s="87">
        <f t="shared" si="83"/>
        <v>1930.8500000000001</v>
      </c>
      <c r="AY101" s="87">
        <f>+[1]Cargas_municipios!$V$13</f>
        <v>8109.57</v>
      </c>
      <c r="AZ101" s="87">
        <f>+AY101*1</f>
        <v>8109.57</v>
      </c>
      <c r="BA101" s="87">
        <f t="shared" ref="BA101:BI101" si="88">+AZ101*1</f>
        <v>8109.57</v>
      </c>
      <c r="BB101" s="87">
        <f t="shared" si="88"/>
        <v>8109.57</v>
      </c>
      <c r="BC101" s="87">
        <f t="shared" si="88"/>
        <v>8109.57</v>
      </c>
      <c r="BD101" s="87">
        <f>+BC101*0.2</f>
        <v>1621.914</v>
      </c>
      <c r="BE101" s="87">
        <f>+[1]Cargas_municipios!$X$13</f>
        <v>9654.25</v>
      </c>
      <c r="BF101" s="87">
        <f t="shared" si="88"/>
        <v>9654.25</v>
      </c>
      <c r="BG101" s="87">
        <f t="shared" si="88"/>
        <v>9654.25</v>
      </c>
      <c r="BH101" s="87">
        <f t="shared" si="88"/>
        <v>9654.25</v>
      </c>
      <c r="BI101" s="87">
        <f t="shared" si="88"/>
        <v>9654.25</v>
      </c>
      <c r="BJ101" s="87">
        <f>+BI101*0.2</f>
        <v>1930.8500000000001</v>
      </c>
      <c r="BK101" s="67">
        <v>2</v>
      </c>
      <c r="BL101" s="67">
        <v>2</v>
      </c>
      <c r="BM101" s="67">
        <v>2</v>
      </c>
      <c r="BN101" s="67">
        <v>2</v>
      </c>
      <c r="BO101" s="67">
        <v>2</v>
      </c>
      <c r="BP101" s="67">
        <v>2</v>
      </c>
    </row>
    <row r="102" spans="2:68" s="7" customFormat="1" ht="38.25" x14ac:dyDescent="0.25">
      <c r="B102" s="138" t="s">
        <v>176</v>
      </c>
      <c r="C102" s="86">
        <v>7</v>
      </c>
      <c r="D102" s="64" t="s">
        <v>190</v>
      </c>
      <c r="E102" s="136" t="s">
        <v>254</v>
      </c>
      <c r="F102" s="119">
        <v>6</v>
      </c>
      <c r="G102" s="53"/>
      <c r="H102" s="53"/>
      <c r="I102" s="85"/>
      <c r="J102" s="53"/>
      <c r="K102" s="80"/>
      <c r="L102" s="80"/>
      <c r="M102" s="80"/>
      <c r="N102" s="80"/>
      <c r="O102" s="80"/>
      <c r="P102" s="80"/>
      <c r="Q102" s="81">
        <v>19601.476740000006</v>
      </c>
      <c r="R102" s="81">
        <v>14637.266102880001</v>
      </c>
      <c r="S102" s="106"/>
      <c r="T102" s="106"/>
      <c r="U102" s="52"/>
      <c r="V102" s="107"/>
      <c r="W102" s="107"/>
      <c r="X102" s="107"/>
      <c r="Y102" s="107"/>
      <c r="Z102" s="107"/>
      <c r="AA102" s="107"/>
      <c r="AB102" s="107"/>
      <c r="AC102" s="107"/>
      <c r="AD102" s="107"/>
      <c r="AE102" s="107"/>
      <c r="AF102" s="107"/>
      <c r="AG102" s="107"/>
      <c r="AH102" s="107"/>
      <c r="AI102" s="107"/>
      <c r="AJ102" s="58"/>
      <c r="AK102" s="58"/>
      <c r="AL102" s="58"/>
      <c r="AM102" s="58"/>
      <c r="AN102" s="58"/>
      <c r="AO102" s="108">
        <f t="shared" si="86"/>
        <v>0</v>
      </c>
      <c r="AP102" s="109">
        <f t="shared" si="87"/>
        <v>0</v>
      </c>
      <c r="AQ102" s="47"/>
      <c r="AR102" s="105">
        <f t="shared" si="81"/>
        <v>0</v>
      </c>
      <c r="AS102" s="47"/>
      <c r="AT102" s="142" t="s">
        <v>290</v>
      </c>
      <c r="AU102" s="88"/>
      <c r="AV102" s="88"/>
      <c r="AW102" s="88">
        <f t="shared" si="82"/>
        <v>17881.395900834472</v>
      </c>
      <c r="AX102" s="88">
        <f t="shared" si="83"/>
        <v>14042.736961380633</v>
      </c>
      <c r="AY102" s="88">
        <f>+[1]Autodecl!$EV$33</f>
        <v>19640.679693480004</v>
      </c>
      <c r="AZ102" s="88">
        <f>+AY102*(1+[1]Autodecl!$EP$29)</f>
        <v>19679.961052866965</v>
      </c>
      <c r="BA102" s="88">
        <f>+AZ102*(1+[1]Autodecl!$EP$29)</f>
        <v>19719.320974972699</v>
      </c>
      <c r="BB102" s="88">
        <f>+BA102*(1+[1]Autodecl!$EP$29)</f>
        <v>19758.759616922645</v>
      </c>
      <c r="BC102" s="88">
        <f>+BB102*(1+[1]Autodecl!$EP$29)</f>
        <v>19798.277136156492</v>
      </c>
      <c r="BD102" s="88">
        <f>+[1]Autodecl!$EW$33</f>
        <v>17881.395900834472</v>
      </c>
      <c r="BE102" s="88">
        <f>+[1]Autodecl!$EV$34</f>
        <v>14666.540635085761</v>
      </c>
      <c r="BF102" s="88">
        <f>+BE102*(1+[1]Autodecl!$EP$29)</f>
        <v>14695.873716355933</v>
      </c>
      <c r="BG102" s="88">
        <f>+BF102*(1+[1]Autodecl!$EP$29)</f>
        <v>14725.265463788644</v>
      </c>
      <c r="BH102" s="88">
        <f>+BG102*(1+[1]Autodecl!$EP$29)</f>
        <v>14754.715994716222</v>
      </c>
      <c r="BI102" s="88">
        <f>+BH102*(1+[1]Autodecl!$EP$29)</f>
        <v>14784.225426705654</v>
      </c>
      <c r="BJ102" s="88">
        <f>+[1]Autodecl!$EW$34</f>
        <v>14042.736961380633</v>
      </c>
      <c r="BK102" s="110">
        <v>7</v>
      </c>
      <c r="BL102" s="110">
        <v>7</v>
      </c>
      <c r="BM102" s="110">
        <v>7</v>
      </c>
      <c r="BN102" s="110">
        <v>7</v>
      </c>
      <c r="BO102" s="110">
        <v>7</v>
      </c>
      <c r="BP102" s="110">
        <v>7</v>
      </c>
    </row>
    <row r="103" spans="2:68" s="7" customFormat="1" ht="51" x14ac:dyDescent="0.25">
      <c r="B103" s="98" t="s">
        <v>177</v>
      </c>
      <c r="C103" s="75">
        <v>8</v>
      </c>
      <c r="D103" s="61" t="s">
        <v>191</v>
      </c>
      <c r="E103" s="123" t="s">
        <v>254</v>
      </c>
      <c r="F103" s="119">
        <v>6</v>
      </c>
      <c r="G103" s="26"/>
      <c r="H103" s="26"/>
      <c r="I103" s="84"/>
      <c r="J103" s="26"/>
      <c r="K103" s="78"/>
      <c r="L103" s="78"/>
      <c r="M103" s="78">
        <v>90</v>
      </c>
      <c r="N103" s="78">
        <v>90</v>
      </c>
      <c r="O103" s="78"/>
      <c r="P103" s="78"/>
      <c r="Q103" s="79">
        <v>53511.448478400016</v>
      </c>
      <c r="R103" s="79">
        <v>49415.682096000004</v>
      </c>
      <c r="S103" s="101"/>
      <c r="T103" s="101"/>
      <c r="U103" s="100" t="s">
        <v>238</v>
      </c>
      <c r="V103" s="101"/>
      <c r="W103" s="101"/>
      <c r="X103" s="101">
        <v>235.6</v>
      </c>
      <c r="Y103" s="101">
        <f>+X103*1.01</f>
        <v>237.95599999999999</v>
      </c>
      <c r="Z103" s="101">
        <f t="shared" ref="Z103:AI103" si="89">+Y103*1.01</f>
        <v>240.33555999999999</v>
      </c>
      <c r="AA103" s="101">
        <f t="shared" si="89"/>
        <v>242.73891559999998</v>
      </c>
      <c r="AB103" s="101">
        <f t="shared" si="89"/>
        <v>245.16630475599999</v>
      </c>
      <c r="AC103" s="101">
        <f t="shared" si="89"/>
        <v>247.61796780355999</v>
      </c>
      <c r="AD103" s="101">
        <v>33.4</v>
      </c>
      <c r="AE103" s="101">
        <f t="shared" si="89"/>
        <v>33.734000000000002</v>
      </c>
      <c r="AF103" s="101">
        <f t="shared" si="89"/>
        <v>34.071339999999999</v>
      </c>
      <c r="AG103" s="101">
        <f t="shared" si="89"/>
        <v>34.412053399999998</v>
      </c>
      <c r="AH103" s="101">
        <f t="shared" si="89"/>
        <v>34.756173933999996</v>
      </c>
      <c r="AI103" s="101">
        <f t="shared" si="89"/>
        <v>35.103735673339997</v>
      </c>
      <c r="AJ103" s="48">
        <v>3</v>
      </c>
      <c r="AK103" s="48">
        <v>3</v>
      </c>
      <c r="AL103" s="48">
        <v>5</v>
      </c>
      <c r="AM103" s="48">
        <v>5</v>
      </c>
      <c r="AN103" s="48">
        <v>0</v>
      </c>
      <c r="AO103" s="50">
        <f t="shared" ref="AO103:AO114" si="90">SUM(AJ103:AN103)</f>
        <v>16</v>
      </c>
      <c r="AP103" s="96">
        <f t="shared" si="87"/>
        <v>0.64</v>
      </c>
      <c r="AQ103" s="47"/>
      <c r="AR103" s="105">
        <f t="shared" si="81"/>
        <v>0.64</v>
      </c>
      <c r="AS103" s="47"/>
      <c r="AT103" s="100" t="s">
        <v>246</v>
      </c>
      <c r="AU103" s="101">
        <v>24032.488147200002</v>
      </c>
      <c r="AV103" s="101">
        <v>88072.195535999985</v>
      </c>
      <c r="AW103" s="88">
        <f t="shared" si="82"/>
        <v>25510.970437332493</v>
      </c>
      <c r="AX103" s="88">
        <f t="shared" si="83"/>
        <v>93490.41026913542</v>
      </c>
      <c r="AY103" s="87">
        <f>+[1]Autodecl!$HO$33</f>
        <v>24272.813028672001</v>
      </c>
      <c r="AZ103" s="88">
        <f>+AY103*(1+[1]Autodecl!$HN$28)</f>
        <v>24515.54115895872</v>
      </c>
      <c r="BA103" s="88">
        <f>+AZ103*(1+[1]Autodecl!$HN$28)</f>
        <v>24760.696570548309</v>
      </c>
      <c r="BB103" s="88">
        <f>+BA103*(1+[1]Autodecl!$HN$28)</f>
        <v>25008.303536253792</v>
      </c>
      <c r="BC103" s="88">
        <f>+BB103*(1+[1]Autodecl!$HN$28)</f>
        <v>25258.386571616331</v>
      </c>
      <c r="BD103" s="88">
        <f>+BC103*(1+[1]Autodecl!$HN$28)</f>
        <v>25510.970437332493</v>
      </c>
      <c r="BE103" s="88">
        <f>+[1]Autodecl!$HO$34</f>
        <v>88952.917491359985</v>
      </c>
      <c r="BF103" s="88">
        <f>+BE103*(1+[1]Autodecl!$HN$28)</f>
        <v>89842.446666273579</v>
      </c>
      <c r="BG103" s="88">
        <f>+BF103*(1+[1]Autodecl!$HN$28)</f>
        <v>90740.871132936314</v>
      </c>
      <c r="BH103" s="88">
        <f>+BG103*(1+[1]Autodecl!$HN$28)</f>
        <v>91648.279844265679</v>
      </c>
      <c r="BI103" s="88">
        <f>+BH103*(1+[1]Autodecl!$HN$28)</f>
        <v>92564.762642708331</v>
      </c>
      <c r="BJ103" s="88">
        <f>+BI103*(1+[1]Autodecl!$HN$28)</f>
        <v>93490.41026913542</v>
      </c>
      <c r="BK103" s="86">
        <v>1</v>
      </c>
      <c r="BL103" s="86">
        <v>1</v>
      </c>
      <c r="BM103" s="86">
        <v>1</v>
      </c>
      <c r="BN103" s="86">
        <v>1</v>
      </c>
      <c r="BO103" s="86">
        <v>1</v>
      </c>
      <c r="BP103" s="86">
        <v>1</v>
      </c>
    </row>
    <row r="104" spans="2:68" s="7" customFormat="1" ht="76.5" x14ac:dyDescent="0.25">
      <c r="B104" s="98" t="s">
        <v>178</v>
      </c>
      <c r="C104" s="75">
        <v>9</v>
      </c>
      <c r="D104" s="61" t="s">
        <v>192</v>
      </c>
      <c r="E104" s="123" t="s">
        <v>254</v>
      </c>
      <c r="F104" s="119">
        <v>6</v>
      </c>
      <c r="G104" s="26"/>
      <c r="H104" s="26"/>
      <c r="I104" s="84"/>
      <c r="J104" s="26"/>
      <c r="K104" s="78"/>
      <c r="L104" s="78"/>
      <c r="M104" s="78">
        <v>90</v>
      </c>
      <c r="N104" s="78">
        <v>90</v>
      </c>
      <c r="O104" s="78"/>
      <c r="P104" s="78"/>
      <c r="Q104" s="79">
        <v>9857.19</v>
      </c>
      <c r="R104" s="79">
        <v>11734.75</v>
      </c>
      <c r="S104" s="101"/>
      <c r="T104" s="101"/>
      <c r="U104" s="100" t="s">
        <v>238</v>
      </c>
      <c r="V104" s="72"/>
      <c r="W104" s="72"/>
      <c r="X104" s="72">
        <v>9857.2000000000007</v>
      </c>
      <c r="Y104" s="72">
        <v>10350</v>
      </c>
      <c r="Z104" s="72">
        <v>10557.1</v>
      </c>
      <c r="AA104" s="72">
        <v>10768.2</v>
      </c>
      <c r="AB104" s="72">
        <v>10983.6</v>
      </c>
      <c r="AC104" s="72">
        <v>11203.2</v>
      </c>
      <c r="AD104" s="114">
        <v>11734.8</v>
      </c>
      <c r="AE104" s="72">
        <v>123321.5</v>
      </c>
      <c r="AF104" s="72">
        <v>12567.9</v>
      </c>
      <c r="AG104" s="72">
        <v>12819.3</v>
      </c>
      <c r="AH104" s="72">
        <v>13075.7</v>
      </c>
      <c r="AI104" s="114">
        <v>13337.2</v>
      </c>
      <c r="AJ104" s="27">
        <v>0</v>
      </c>
      <c r="AK104" s="27">
        <v>0</v>
      </c>
      <c r="AL104" s="27">
        <v>5</v>
      </c>
      <c r="AM104" s="27">
        <v>5</v>
      </c>
      <c r="AN104" s="27">
        <v>0</v>
      </c>
      <c r="AO104" s="50">
        <f t="shared" si="90"/>
        <v>10</v>
      </c>
      <c r="AP104" s="96">
        <f t="shared" si="87"/>
        <v>0.4</v>
      </c>
      <c r="AQ104" s="47"/>
      <c r="AR104" s="105">
        <f t="shared" si="81"/>
        <v>0.4</v>
      </c>
      <c r="AS104" s="47"/>
      <c r="AT104" s="128" t="s">
        <v>264</v>
      </c>
      <c r="AU104" s="87"/>
      <c r="AV104" s="87"/>
      <c r="AW104" s="88">
        <f t="shared" si="82"/>
        <v>3110.1771118036586</v>
      </c>
      <c r="AX104" s="88">
        <f t="shared" si="83"/>
        <v>3702.5816516476934</v>
      </c>
      <c r="AY104" s="87">
        <v>14594.2</v>
      </c>
      <c r="AZ104" s="87">
        <f>+AY104*1.016</f>
        <v>14827.707200000001</v>
      </c>
      <c r="BA104" s="87">
        <f t="shared" ref="BA104:BJ104" si="91">+AZ104*1.016</f>
        <v>15064.9505152</v>
      </c>
      <c r="BB104" s="87">
        <f>+BA104*0.2</f>
        <v>3012.9901030400001</v>
      </c>
      <c r="BC104" s="87">
        <f t="shared" si="91"/>
        <v>3061.1979446886403</v>
      </c>
      <c r="BD104" s="87">
        <f t="shared" si="91"/>
        <v>3110.1771118036586</v>
      </c>
      <c r="BE104" s="87">
        <v>17374</v>
      </c>
      <c r="BF104" s="87">
        <f t="shared" si="91"/>
        <v>17651.984</v>
      </c>
      <c r="BG104" s="87">
        <f t="shared" si="91"/>
        <v>17934.415744000002</v>
      </c>
      <c r="BH104" s="87">
        <f>+BG104*0.2</f>
        <v>3586.8831488000005</v>
      </c>
      <c r="BI104" s="87">
        <f t="shared" si="91"/>
        <v>3644.2732791808007</v>
      </c>
      <c r="BJ104" s="87">
        <f t="shared" si="91"/>
        <v>3702.5816516476934</v>
      </c>
      <c r="BK104" s="67">
        <v>1</v>
      </c>
      <c r="BL104" s="67">
        <v>1</v>
      </c>
      <c r="BM104" s="67">
        <v>1</v>
      </c>
      <c r="BN104" s="67">
        <v>1</v>
      </c>
      <c r="BO104" s="67">
        <v>1</v>
      </c>
      <c r="BP104" s="67">
        <v>1</v>
      </c>
    </row>
    <row r="105" spans="2:68" s="7" customFormat="1" ht="38.25" x14ac:dyDescent="0.25">
      <c r="B105" s="137" t="s">
        <v>179</v>
      </c>
      <c r="C105" s="86">
        <v>10</v>
      </c>
      <c r="D105" s="61" t="s">
        <v>196</v>
      </c>
      <c r="E105" s="136" t="s">
        <v>254</v>
      </c>
      <c r="F105" s="119">
        <v>6</v>
      </c>
      <c r="G105" s="26"/>
      <c r="H105" s="26"/>
      <c r="I105" s="84"/>
      <c r="J105" s="26"/>
      <c r="K105" s="78"/>
      <c r="L105" s="78"/>
      <c r="M105" s="78"/>
      <c r="N105" s="78"/>
      <c r="O105" s="78"/>
      <c r="P105" s="78"/>
      <c r="Q105" s="79">
        <v>16812.135935999999</v>
      </c>
      <c r="R105" s="79">
        <v>19065.824219519996</v>
      </c>
      <c r="S105" s="101"/>
      <c r="T105" s="101"/>
      <c r="U105" s="6"/>
      <c r="V105" s="101"/>
      <c r="W105" s="101"/>
      <c r="X105" s="101"/>
      <c r="Y105" s="101"/>
      <c r="Z105" s="101"/>
      <c r="AA105" s="101"/>
      <c r="AB105" s="101"/>
      <c r="AC105" s="101"/>
      <c r="AD105" s="101"/>
      <c r="AE105" s="101"/>
      <c r="AF105" s="101"/>
      <c r="AG105" s="101"/>
      <c r="AH105" s="101"/>
      <c r="AI105" s="101"/>
      <c r="AJ105" s="48"/>
      <c r="AK105" s="48"/>
      <c r="AL105" s="48"/>
      <c r="AM105" s="48"/>
      <c r="AN105" s="48"/>
      <c r="AO105" s="50">
        <f t="shared" si="90"/>
        <v>0</v>
      </c>
      <c r="AP105" s="96">
        <f t="shared" si="87"/>
        <v>0</v>
      </c>
      <c r="AQ105" s="47"/>
      <c r="AR105" s="105">
        <f t="shared" si="81"/>
        <v>0</v>
      </c>
      <c r="AS105" s="47"/>
      <c r="AT105" s="142" t="s">
        <v>290</v>
      </c>
      <c r="AU105" s="87"/>
      <c r="AV105" s="87"/>
      <c r="AW105" s="88">
        <f t="shared" si="82"/>
        <v>13566.609952549021</v>
      </c>
      <c r="AX105" s="88">
        <f t="shared" si="83"/>
        <v>15140.202403299851</v>
      </c>
      <c r="AY105" s="87">
        <f>+[1]Autodecl!$OG$33</f>
        <v>16862.622797027936</v>
      </c>
      <c r="AZ105" s="87">
        <f>+AY105*(1+[1]Autodecl!$OA$29)</f>
        <v>16879.485419824963</v>
      </c>
      <c r="BA105" s="87">
        <f>+AZ105*(1+[1]Autodecl!$OA$29)</f>
        <v>16896.364905244787</v>
      </c>
      <c r="BB105" s="87">
        <f>+BA105*(1+[1]Autodecl!$OA$29)</f>
        <v>16913.261270150029</v>
      </c>
      <c r="BC105" s="87">
        <f>+BB105*(1+[1]Autodecl!$OA$29)</f>
        <v>16930.174531420176</v>
      </c>
      <c r="BD105" s="87">
        <f>+[1]Autodecl!$OH$33</f>
        <v>13566.609952549021</v>
      </c>
      <c r="BE105" s="87">
        <f>+[1]Autodecl!$OG$34</f>
        <v>19123.078908717031</v>
      </c>
      <c r="BF105" s="87">
        <f>+BE105*(1+[1]Autodecl!$OA$29)</f>
        <v>19142.201987625747</v>
      </c>
      <c r="BG105" s="87">
        <f>+BF105*(1+[1]Autodecl!$OA$29)</f>
        <v>19161.34418961337</v>
      </c>
      <c r="BH105" s="87">
        <f>+BG105*(1+[1]Autodecl!$OA$29)</f>
        <v>19180.505533802982</v>
      </c>
      <c r="BI105" s="87">
        <f>+BH105*(1+[1]Autodecl!$OA$29)</f>
        <v>19199.686039336782</v>
      </c>
      <c r="BJ105" s="87">
        <f>+[1]Autodecl!$OH$34</f>
        <v>15140.202403299851</v>
      </c>
      <c r="BK105" s="86">
        <v>5</v>
      </c>
      <c r="BL105" s="86">
        <v>5</v>
      </c>
      <c r="BM105" s="86">
        <v>5</v>
      </c>
      <c r="BN105" s="86">
        <v>5</v>
      </c>
      <c r="BO105" s="86">
        <v>5</v>
      </c>
      <c r="BP105" s="86">
        <v>5</v>
      </c>
    </row>
    <row r="106" spans="2:68" s="7" customFormat="1" ht="38.25" x14ac:dyDescent="0.25">
      <c r="B106" s="154" t="s">
        <v>227</v>
      </c>
      <c r="C106" s="135">
        <v>11</v>
      </c>
      <c r="D106" s="61" t="s">
        <v>193</v>
      </c>
      <c r="E106" s="136" t="s">
        <v>254</v>
      </c>
      <c r="F106" s="119">
        <v>6</v>
      </c>
      <c r="G106" s="26"/>
      <c r="H106" s="26"/>
      <c r="I106" s="84"/>
      <c r="J106" s="26"/>
      <c r="K106" s="78"/>
      <c r="L106" s="78"/>
      <c r="M106" s="78"/>
      <c r="N106" s="78"/>
      <c r="O106" s="78"/>
      <c r="P106" s="78"/>
      <c r="Q106" s="79">
        <v>827.81999999999994</v>
      </c>
      <c r="R106" s="79">
        <v>985.50000000000011</v>
      </c>
      <c r="S106" s="79"/>
      <c r="T106" s="79"/>
      <c r="U106" s="6"/>
      <c r="V106" s="72"/>
      <c r="W106" s="72"/>
      <c r="X106" s="72"/>
      <c r="Y106" s="72"/>
      <c r="Z106" s="72"/>
      <c r="AA106" s="72"/>
      <c r="AB106" s="72"/>
      <c r="AC106" s="72"/>
      <c r="AD106" s="72"/>
      <c r="AE106" s="72"/>
      <c r="AF106" s="72"/>
      <c r="AG106" s="72"/>
      <c r="AH106" s="72"/>
      <c r="AI106" s="72"/>
      <c r="AJ106" s="27"/>
      <c r="AK106" s="27"/>
      <c r="AL106" s="27"/>
      <c r="AM106" s="27"/>
      <c r="AN106" s="27"/>
      <c r="AO106" s="50">
        <f t="shared" ref="AO106:AO111" si="92">SUM(AJ106:AN106)</f>
        <v>0</v>
      </c>
      <c r="AP106" s="96">
        <f t="shared" si="87"/>
        <v>0</v>
      </c>
      <c r="AQ106" s="47"/>
      <c r="AR106" s="105">
        <f t="shared" si="81"/>
        <v>0</v>
      </c>
      <c r="AS106" s="47"/>
      <c r="AT106" s="151" t="s">
        <v>303</v>
      </c>
      <c r="AU106" s="87"/>
      <c r="AV106" s="87"/>
      <c r="AW106" s="88">
        <f t="shared" si="82"/>
        <v>162.49800000000002</v>
      </c>
      <c r="AX106" s="88">
        <f t="shared" si="83"/>
        <v>193.45000000000002</v>
      </c>
      <c r="AY106" s="87">
        <f>+[1]Cargas_municipios!$V$40</f>
        <v>812.49</v>
      </c>
      <c r="AZ106" s="87">
        <f>+AY106*1</f>
        <v>812.49</v>
      </c>
      <c r="BA106" s="87">
        <f t="shared" ref="BA106:BI106" si="93">+AZ106*1</f>
        <v>812.49</v>
      </c>
      <c r="BB106" s="87">
        <f t="shared" si="93"/>
        <v>812.49</v>
      </c>
      <c r="BC106" s="87">
        <f t="shared" si="93"/>
        <v>812.49</v>
      </c>
      <c r="BD106" s="87">
        <f>+BC106*0.2</f>
        <v>162.49800000000002</v>
      </c>
      <c r="BE106" s="87">
        <f>+[1]Cargas_municipios!$X$40</f>
        <v>967.25</v>
      </c>
      <c r="BF106" s="87">
        <f t="shared" si="93"/>
        <v>967.25</v>
      </c>
      <c r="BG106" s="87">
        <f t="shared" si="93"/>
        <v>967.25</v>
      </c>
      <c r="BH106" s="87">
        <f t="shared" si="93"/>
        <v>967.25</v>
      </c>
      <c r="BI106" s="87">
        <f t="shared" si="93"/>
        <v>967.25</v>
      </c>
      <c r="BJ106" s="87">
        <f>+BI106*0.2</f>
        <v>193.45000000000002</v>
      </c>
      <c r="BK106" s="67">
        <v>1</v>
      </c>
      <c r="BL106" s="67">
        <v>1</v>
      </c>
      <c r="BM106" s="67">
        <v>1</v>
      </c>
      <c r="BN106" s="67">
        <v>1</v>
      </c>
      <c r="BO106" s="67">
        <v>1</v>
      </c>
      <c r="BP106" s="67">
        <v>1</v>
      </c>
    </row>
    <row r="107" spans="2:68" s="7" customFormat="1" ht="51" x14ac:dyDescent="0.25">
      <c r="B107" s="98" t="s">
        <v>228</v>
      </c>
      <c r="C107" s="75">
        <v>12</v>
      </c>
      <c r="D107" s="61" t="s">
        <v>198</v>
      </c>
      <c r="E107" s="123" t="s">
        <v>254</v>
      </c>
      <c r="F107" s="119">
        <v>6</v>
      </c>
      <c r="G107" s="26"/>
      <c r="H107" s="26"/>
      <c r="I107" s="84"/>
      <c r="J107" s="26"/>
      <c r="K107" s="78"/>
      <c r="L107" s="78"/>
      <c r="M107" s="78">
        <v>90</v>
      </c>
      <c r="N107" s="78">
        <v>90</v>
      </c>
      <c r="O107" s="78"/>
      <c r="P107" s="78"/>
      <c r="Q107" s="79">
        <v>11093.529096</v>
      </c>
      <c r="R107" s="79">
        <v>10982.222784000001</v>
      </c>
      <c r="S107" s="101"/>
      <c r="T107" s="101"/>
      <c r="U107" s="100" t="s">
        <v>238</v>
      </c>
      <c r="V107" s="72"/>
      <c r="W107" s="72"/>
      <c r="X107" s="72">
        <v>11093.5</v>
      </c>
      <c r="Y107" s="72">
        <v>11648.2</v>
      </c>
      <c r="Z107" s="72">
        <v>11881.2</v>
      </c>
      <c r="AA107" s="72">
        <v>12118.8</v>
      </c>
      <c r="AB107" s="72">
        <v>12361.2</v>
      </c>
      <c r="AC107" s="72">
        <v>12608.4</v>
      </c>
      <c r="AD107" s="72">
        <v>10982.2</v>
      </c>
      <c r="AE107" s="72">
        <v>11531.3</v>
      </c>
      <c r="AF107" s="72">
        <v>11762</v>
      </c>
      <c r="AG107" s="72">
        <v>11997.2</v>
      </c>
      <c r="AH107" s="72">
        <v>12237.1</v>
      </c>
      <c r="AI107" s="72">
        <v>12481.9</v>
      </c>
      <c r="AJ107" s="27">
        <v>0</v>
      </c>
      <c r="AK107" s="27">
        <v>0</v>
      </c>
      <c r="AL107" s="27">
        <v>5</v>
      </c>
      <c r="AM107" s="27">
        <v>5</v>
      </c>
      <c r="AN107" s="27">
        <v>0</v>
      </c>
      <c r="AO107" s="50">
        <f t="shared" si="92"/>
        <v>10</v>
      </c>
      <c r="AP107" s="96">
        <f t="shared" si="87"/>
        <v>0.4</v>
      </c>
      <c r="AQ107" s="47"/>
      <c r="AR107" s="105">
        <f t="shared" si="81"/>
        <v>0.4</v>
      </c>
      <c r="AS107" s="47"/>
      <c r="AT107" s="128" t="s">
        <v>265</v>
      </c>
      <c r="AU107" s="87"/>
      <c r="AV107" s="87"/>
      <c r="AW107" s="88">
        <f t="shared" si="82"/>
        <v>10676.0819921</v>
      </c>
      <c r="AX107" s="88">
        <f t="shared" si="83"/>
        <v>10676.0819921</v>
      </c>
      <c r="AY107" s="87">
        <v>12132.829394390654</v>
      </c>
      <c r="AZ107" s="87">
        <f>+AY107*1.01</f>
        <v>12254.157688334561</v>
      </c>
      <c r="BA107" s="87">
        <v>10362.1</v>
      </c>
      <c r="BB107" s="87">
        <f t="shared" ref="BB107:BJ107" si="94">+BA107*1.01</f>
        <v>10465.721000000001</v>
      </c>
      <c r="BC107" s="87">
        <f t="shared" si="94"/>
        <v>10570.378210000001</v>
      </c>
      <c r="BD107" s="87">
        <f t="shared" si="94"/>
        <v>10676.0819921</v>
      </c>
      <c r="BE107" s="87">
        <f t="shared" si="94"/>
        <v>10782.842812021001</v>
      </c>
      <c r="BF107" s="87">
        <f t="shared" si="94"/>
        <v>10890.671240141211</v>
      </c>
      <c r="BG107" s="87">
        <v>10362.1</v>
      </c>
      <c r="BH107" s="87">
        <f t="shared" si="94"/>
        <v>10465.721000000001</v>
      </c>
      <c r="BI107" s="87">
        <f t="shared" si="94"/>
        <v>10570.378210000001</v>
      </c>
      <c r="BJ107" s="87">
        <f t="shared" si="94"/>
        <v>10676.0819921</v>
      </c>
      <c r="BK107" s="67">
        <v>1</v>
      </c>
      <c r="BL107" s="67">
        <v>1</v>
      </c>
      <c r="BM107" s="67">
        <v>1</v>
      </c>
      <c r="BN107" s="67">
        <v>1</v>
      </c>
      <c r="BO107" s="67">
        <v>1</v>
      </c>
      <c r="BP107" s="67">
        <v>1</v>
      </c>
    </row>
    <row r="108" spans="2:68" s="7" customFormat="1" ht="38.25" x14ac:dyDescent="0.25">
      <c r="B108" s="155" t="s">
        <v>180</v>
      </c>
      <c r="C108" s="86">
        <v>13</v>
      </c>
      <c r="D108" s="64" t="s">
        <v>194</v>
      </c>
      <c r="E108" s="136" t="s">
        <v>254</v>
      </c>
      <c r="F108" s="119">
        <v>6</v>
      </c>
      <c r="G108" s="53"/>
      <c r="H108" s="53"/>
      <c r="I108" s="85"/>
      <c r="J108" s="53"/>
      <c r="K108" s="80"/>
      <c r="L108" s="80"/>
      <c r="M108" s="80"/>
      <c r="N108" s="80"/>
      <c r="O108" s="80"/>
      <c r="P108" s="80"/>
      <c r="Q108" s="81">
        <v>4399.71</v>
      </c>
      <c r="R108" s="81">
        <v>5237.75</v>
      </c>
      <c r="S108" s="106"/>
      <c r="T108" s="106"/>
      <c r="U108" s="52"/>
      <c r="V108" s="107"/>
      <c r="W108" s="107"/>
      <c r="X108" s="107"/>
      <c r="Y108" s="107"/>
      <c r="Z108" s="107"/>
      <c r="AA108" s="107"/>
      <c r="AB108" s="107"/>
      <c r="AC108" s="107"/>
      <c r="AD108" s="107"/>
      <c r="AE108" s="107"/>
      <c r="AF108" s="107"/>
      <c r="AG108" s="107"/>
      <c r="AH108" s="107"/>
      <c r="AI108" s="107"/>
      <c r="AJ108" s="58"/>
      <c r="AK108" s="58"/>
      <c r="AL108" s="58"/>
      <c r="AM108" s="58"/>
      <c r="AN108" s="58"/>
      <c r="AO108" s="108">
        <f t="shared" si="92"/>
        <v>0</v>
      </c>
      <c r="AP108" s="109">
        <f t="shared" si="87"/>
        <v>0</v>
      </c>
      <c r="AQ108" s="47"/>
      <c r="AR108" s="105">
        <f t="shared" si="81"/>
        <v>0</v>
      </c>
      <c r="AS108" s="47"/>
      <c r="AT108" s="151" t="s">
        <v>303</v>
      </c>
      <c r="AU108" s="88"/>
      <c r="AV108" s="88"/>
      <c r="AW108" s="88">
        <f t="shared" si="82"/>
        <v>879.94200000000001</v>
      </c>
      <c r="AX108" s="88">
        <f t="shared" si="83"/>
        <v>1047.55</v>
      </c>
      <c r="AY108" s="88">
        <f>+[1]Cargas_municipios!$V$45</f>
        <v>4399.71</v>
      </c>
      <c r="AZ108" s="88">
        <f>+AY108*1</f>
        <v>4399.71</v>
      </c>
      <c r="BA108" s="88">
        <f t="shared" ref="BA108:BI108" si="95">+AZ108*1</f>
        <v>4399.71</v>
      </c>
      <c r="BB108" s="88">
        <f t="shared" si="95"/>
        <v>4399.71</v>
      </c>
      <c r="BC108" s="88">
        <f t="shared" si="95"/>
        <v>4399.71</v>
      </c>
      <c r="BD108" s="87">
        <f>+BC108*0.2</f>
        <v>879.94200000000001</v>
      </c>
      <c r="BE108" s="88">
        <f>+[1]Cargas_municipios!$X$45</f>
        <v>5237.75</v>
      </c>
      <c r="BF108" s="88">
        <f t="shared" si="95"/>
        <v>5237.75</v>
      </c>
      <c r="BG108" s="88">
        <f t="shared" si="95"/>
        <v>5237.75</v>
      </c>
      <c r="BH108" s="88">
        <f t="shared" si="95"/>
        <v>5237.75</v>
      </c>
      <c r="BI108" s="88">
        <f t="shared" si="95"/>
        <v>5237.75</v>
      </c>
      <c r="BJ108" s="87">
        <f>+BI108*0.2</f>
        <v>1047.55</v>
      </c>
      <c r="BK108" s="67">
        <v>1</v>
      </c>
      <c r="BL108" s="67">
        <v>1</v>
      </c>
      <c r="BM108" s="67">
        <v>1</v>
      </c>
      <c r="BN108" s="67">
        <v>1</v>
      </c>
      <c r="BO108" s="67">
        <v>1</v>
      </c>
      <c r="BP108" s="67">
        <v>1</v>
      </c>
    </row>
    <row r="109" spans="2:68" s="7" customFormat="1" ht="38.25" x14ac:dyDescent="0.25">
      <c r="B109" s="137" t="s">
        <v>181</v>
      </c>
      <c r="C109" s="135">
        <v>14</v>
      </c>
      <c r="D109" s="61" t="s">
        <v>56</v>
      </c>
      <c r="E109" s="136" t="s">
        <v>254</v>
      </c>
      <c r="F109" s="119">
        <v>6</v>
      </c>
      <c r="G109" s="26"/>
      <c r="H109" s="26"/>
      <c r="I109" s="84"/>
      <c r="J109" s="26"/>
      <c r="K109" s="78"/>
      <c r="L109" s="78"/>
      <c r="M109" s="78"/>
      <c r="N109" s="78"/>
      <c r="O109" s="78"/>
      <c r="P109" s="78"/>
      <c r="Q109" s="79">
        <v>392297.27544000006</v>
      </c>
      <c r="R109" s="79">
        <v>281089.0404</v>
      </c>
      <c r="S109" s="79"/>
      <c r="T109" s="79"/>
      <c r="U109" s="6"/>
      <c r="V109" s="72"/>
      <c r="W109" s="72"/>
      <c r="X109" s="72"/>
      <c r="Y109" s="72"/>
      <c r="Z109" s="72"/>
      <c r="AA109" s="72"/>
      <c r="AB109" s="72"/>
      <c r="AC109" s="72"/>
      <c r="AD109" s="72"/>
      <c r="AE109" s="72"/>
      <c r="AF109" s="72"/>
      <c r="AG109" s="72"/>
      <c r="AH109" s="72"/>
      <c r="AI109" s="72"/>
      <c r="AJ109" s="27"/>
      <c r="AK109" s="27"/>
      <c r="AL109" s="27"/>
      <c r="AM109" s="27"/>
      <c r="AN109" s="27"/>
      <c r="AO109" s="50">
        <f t="shared" si="92"/>
        <v>0</v>
      </c>
      <c r="AP109" s="96">
        <f t="shared" si="87"/>
        <v>0</v>
      </c>
      <c r="AQ109" s="47"/>
      <c r="AR109" s="105">
        <f t="shared" si="81"/>
        <v>0</v>
      </c>
      <c r="AS109" s="47"/>
      <c r="AT109" s="142" t="s">
        <v>290</v>
      </c>
      <c r="AU109" s="87"/>
      <c r="AV109" s="87"/>
      <c r="AW109" s="88">
        <f t="shared" si="82"/>
        <v>149452.26659089047</v>
      </c>
      <c r="AX109" s="88">
        <f t="shared" si="83"/>
        <v>149452.26659089047</v>
      </c>
      <c r="AY109" s="87">
        <f>+[1]Autodecl!$VN$33</f>
        <v>396230.05562628596</v>
      </c>
      <c r="AZ109" s="87">
        <f>+AY109*(1+[1]Autodecl!$VH$29)</f>
        <v>398211.20590441732</v>
      </c>
      <c r="BA109" s="87">
        <f>+AZ109*(1+[1]Autodecl!$VH$29)</f>
        <v>400202.26193393936</v>
      </c>
      <c r="BB109" s="87">
        <f>+BA109*(1+[1]Autodecl!$VH$29)</f>
        <v>402203.273243609</v>
      </c>
      <c r="BC109" s="87">
        <f>+BB109*(1+[1]Autodecl!$VH$29)</f>
        <v>404214.28960982698</v>
      </c>
      <c r="BD109" s="87">
        <f>+[1]Autodecl!$VO$33</f>
        <v>149452.26659089047</v>
      </c>
      <c r="BE109" s="87">
        <f>+[1]Autodecl!$VN$34</f>
        <v>283906.95803000993</v>
      </c>
      <c r="BF109" s="87">
        <f>+BE109*(1+[1]Autodecl!$VH$29)</f>
        <v>285326.49282015994</v>
      </c>
      <c r="BG109" s="87">
        <f>+BF109*(1+[1]Autodecl!$VH$29)</f>
        <v>286753.12528426072</v>
      </c>
      <c r="BH109" s="87">
        <f>+BG109*(1+[1]Autodecl!$VH$29)</f>
        <v>288186.89091068198</v>
      </c>
      <c r="BI109" s="87">
        <f>+BH109*(1+[1]Autodecl!$VH$29)</f>
        <v>289627.82536523533</v>
      </c>
      <c r="BJ109" s="87">
        <f>+[1]Autodecl!$VO$34</f>
        <v>149452.26659089047</v>
      </c>
      <c r="BK109" s="67">
        <v>3</v>
      </c>
      <c r="BL109" s="67">
        <v>3</v>
      </c>
      <c r="BM109" s="67">
        <v>3</v>
      </c>
      <c r="BN109" s="67">
        <v>3</v>
      </c>
      <c r="BO109" s="67">
        <v>3</v>
      </c>
      <c r="BP109" s="67">
        <v>3</v>
      </c>
    </row>
    <row r="110" spans="2:68" s="7" customFormat="1" ht="38.25" x14ac:dyDescent="0.25">
      <c r="B110" s="137" t="s">
        <v>182</v>
      </c>
      <c r="C110" s="135">
        <v>15</v>
      </c>
      <c r="D110" s="61" t="s">
        <v>195</v>
      </c>
      <c r="E110" s="136" t="s">
        <v>254</v>
      </c>
      <c r="F110" s="119">
        <v>6</v>
      </c>
      <c r="G110" s="26"/>
      <c r="H110" s="26"/>
      <c r="I110" s="84"/>
      <c r="J110" s="26"/>
      <c r="K110" s="78"/>
      <c r="L110" s="78"/>
      <c r="M110" s="78"/>
      <c r="N110" s="78"/>
      <c r="O110" s="78"/>
      <c r="P110" s="78"/>
      <c r="Q110" s="79">
        <v>18286.023455999999</v>
      </c>
      <c r="R110" s="79">
        <v>17830.012895999997</v>
      </c>
      <c r="S110" s="101"/>
      <c r="T110" s="101"/>
      <c r="U110" s="6"/>
      <c r="V110" s="72"/>
      <c r="W110" s="72"/>
      <c r="X110" s="72"/>
      <c r="Y110" s="72"/>
      <c r="Z110" s="72"/>
      <c r="AA110" s="72"/>
      <c r="AB110" s="72"/>
      <c r="AC110" s="72"/>
      <c r="AD110" s="72"/>
      <c r="AE110" s="72"/>
      <c r="AF110" s="72"/>
      <c r="AG110" s="72"/>
      <c r="AH110" s="72"/>
      <c r="AI110" s="72"/>
      <c r="AJ110" s="27"/>
      <c r="AK110" s="27"/>
      <c r="AL110" s="27"/>
      <c r="AM110" s="27"/>
      <c r="AN110" s="27"/>
      <c r="AO110" s="50">
        <f t="shared" si="92"/>
        <v>0</v>
      </c>
      <c r="AP110" s="96">
        <f t="shared" si="87"/>
        <v>0</v>
      </c>
      <c r="AQ110" s="47"/>
      <c r="AR110" s="105">
        <f t="shared" si="81"/>
        <v>0</v>
      </c>
      <c r="AS110" s="47"/>
      <c r="AT110" s="142" t="s">
        <v>290</v>
      </c>
      <c r="AU110" s="87"/>
      <c r="AV110" s="87"/>
      <c r="AW110" s="88">
        <f t="shared" si="82"/>
        <v>13680.316800000001</v>
      </c>
      <c r="AX110" s="88">
        <f t="shared" si="83"/>
        <v>13680.316800000001</v>
      </c>
      <c r="AY110" s="87">
        <f>+[1]Autodecl!$WP$33</f>
        <v>18286.023455999999</v>
      </c>
      <c r="AZ110" s="87">
        <f>+AY110*(1+[1]Autodecl!$WJ$29)</f>
        <v>18286.023455999999</v>
      </c>
      <c r="BA110" s="87">
        <f>+AZ110*(1+[1]Autodecl!$WJ$29)</f>
        <v>18286.023455999999</v>
      </c>
      <c r="BB110" s="87">
        <f>+BA110*(1+[1]Autodecl!$WJ$29)</f>
        <v>18286.023455999999</v>
      </c>
      <c r="BC110" s="87">
        <f>+BB110*(1+[1]Autodecl!$WJ$29)</f>
        <v>18286.023455999999</v>
      </c>
      <c r="BD110" s="87">
        <f>+[1]Autodecl!$WQ$33</f>
        <v>13680.316800000001</v>
      </c>
      <c r="BE110" s="87">
        <f>+[1]Autodecl!$WP$34</f>
        <v>17830.012895999997</v>
      </c>
      <c r="BF110" s="87">
        <f>+BE110*(1+[1]Autodecl!$WJ$29)</f>
        <v>17830.012895999997</v>
      </c>
      <c r="BG110" s="87">
        <f>+BF110*(1+[1]Autodecl!$WJ$29)</f>
        <v>17830.012895999997</v>
      </c>
      <c r="BH110" s="87">
        <f>+BG110*(1+[1]Autodecl!$WJ$29)</f>
        <v>17830.012895999997</v>
      </c>
      <c r="BI110" s="87">
        <f>+BH110*(1+[1]Autodecl!$WJ$29)</f>
        <v>17830.012895999997</v>
      </c>
      <c r="BJ110" s="87">
        <f>+[1]Autodecl!$WQ$34</f>
        <v>13680.316800000001</v>
      </c>
      <c r="BK110" s="67">
        <v>1</v>
      </c>
      <c r="BL110" s="67">
        <v>1</v>
      </c>
      <c r="BM110" s="67">
        <v>1</v>
      </c>
      <c r="BN110" s="67">
        <v>1</v>
      </c>
      <c r="BO110" s="67">
        <v>1</v>
      </c>
      <c r="BP110" s="67">
        <v>1</v>
      </c>
    </row>
    <row r="111" spans="2:68" s="7" customFormat="1" ht="63.75" x14ac:dyDescent="0.25">
      <c r="B111" s="103" t="s">
        <v>183</v>
      </c>
      <c r="C111" s="86">
        <v>16</v>
      </c>
      <c r="D111" s="61" t="s">
        <v>197</v>
      </c>
      <c r="E111" s="123" t="s">
        <v>254</v>
      </c>
      <c r="F111" s="119">
        <v>6</v>
      </c>
      <c r="G111" s="26"/>
      <c r="H111" s="26"/>
      <c r="I111" s="84"/>
      <c r="J111" s="26"/>
      <c r="K111" s="78"/>
      <c r="L111" s="78"/>
      <c r="M111" s="78">
        <v>90</v>
      </c>
      <c r="N111" s="78">
        <v>90</v>
      </c>
      <c r="O111" s="78"/>
      <c r="P111" s="78"/>
      <c r="Q111" s="79">
        <v>19009.2</v>
      </c>
      <c r="R111" s="79">
        <v>22630</v>
      </c>
      <c r="S111" s="79"/>
      <c r="T111" s="79"/>
      <c r="U111" s="100" t="s">
        <v>238</v>
      </c>
      <c r="V111" s="72"/>
      <c r="W111" s="72"/>
      <c r="X111" s="72">
        <v>4326.6239999999998</v>
      </c>
      <c r="Y111" s="114">
        <v>4309.74</v>
      </c>
      <c r="Z111" s="72">
        <v>4292.9279999999999</v>
      </c>
      <c r="AA111" s="72">
        <v>4276.2960000000003</v>
      </c>
      <c r="AB111" s="72">
        <v>4259.7719999999999</v>
      </c>
      <c r="AC111" s="72">
        <v>4243.3559999999998</v>
      </c>
      <c r="AD111" s="72">
        <v>4984.3440000000001</v>
      </c>
      <c r="AE111" s="72">
        <v>4964.8320000000003</v>
      </c>
      <c r="AF111" s="72">
        <v>4945.5</v>
      </c>
      <c r="AG111" s="72">
        <v>4926.348</v>
      </c>
      <c r="AH111" s="72">
        <v>4907.3040000000001</v>
      </c>
      <c r="AI111" s="72">
        <v>4888.4040000000005</v>
      </c>
      <c r="AJ111" s="27">
        <v>0</v>
      </c>
      <c r="AK111" s="27">
        <v>0</v>
      </c>
      <c r="AL111" s="27">
        <v>5</v>
      </c>
      <c r="AM111" s="27">
        <v>5</v>
      </c>
      <c r="AN111" s="27">
        <v>0</v>
      </c>
      <c r="AO111" s="50">
        <f t="shared" si="92"/>
        <v>10</v>
      </c>
      <c r="AP111" s="96">
        <f t="shared" si="87"/>
        <v>0.4</v>
      </c>
      <c r="AQ111" s="47"/>
      <c r="AR111" s="105">
        <f t="shared" si="81"/>
        <v>0.4</v>
      </c>
      <c r="AS111" s="47"/>
      <c r="AT111" s="147" t="s">
        <v>295</v>
      </c>
      <c r="AU111" s="87"/>
      <c r="AV111" s="87"/>
      <c r="AW111" s="88">
        <f t="shared" si="82"/>
        <v>7714.04</v>
      </c>
      <c r="AX111" s="88">
        <f t="shared" si="83"/>
        <v>9183.4</v>
      </c>
      <c r="AY111" s="87">
        <v>19055.2</v>
      </c>
      <c r="AZ111" s="87">
        <v>19101.2</v>
      </c>
      <c r="BA111" s="87">
        <v>19147.2</v>
      </c>
      <c r="BB111" s="87">
        <v>19193.2</v>
      </c>
      <c r="BC111" s="87">
        <v>19239.2</v>
      </c>
      <c r="BD111" s="87">
        <f>19285.1*0.4</f>
        <v>7714.04</v>
      </c>
      <c r="BE111" s="87">
        <v>22684.75</v>
      </c>
      <c r="BF111" s="87">
        <v>22739.5</v>
      </c>
      <c r="BG111" s="87">
        <v>22794.25</v>
      </c>
      <c r="BH111" s="87">
        <v>22849</v>
      </c>
      <c r="BI111" s="87">
        <v>22903.75</v>
      </c>
      <c r="BJ111" s="87">
        <f>22958.5*0.4</f>
        <v>9183.4</v>
      </c>
      <c r="BK111" s="67">
        <v>6</v>
      </c>
      <c r="BL111" s="67">
        <v>6</v>
      </c>
      <c r="BM111" s="67">
        <v>6</v>
      </c>
      <c r="BN111" s="67">
        <v>6</v>
      </c>
      <c r="BO111" s="67">
        <v>6</v>
      </c>
      <c r="BP111" s="67">
        <v>6</v>
      </c>
    </row>
    <row r="112" spans="2:68" s="7" customFormat="1" ht="38.25" x14ac:dyDescent="0.25">
      <c r="B112" s="144" t="s">
        <v>184</v>
      </c>
      <c r="C112" s="135">
        <v>17</v>
      </c>
      <c r="D112" s="61" t="s">
        <v>199</v>
      </c>
      <c r="E112" s="136" t="s">
        <v>254</v>
      </c>
      <c r="F112" s="119">
        <v>6</v>
      </c>
      <c r="G112" s="26"/>
      <c r="H112" s="26"/>
      <c r="I112" s="84"/>
      <c r="J112" s="26"/>
      <c r="K112" s="78"/>
      <c r="L112" s="78"/>
      <c r="M112" s="78"/>
      <c r="N112" s="78"/>
      <c r="O112" s="78"/>
      <c r="P112" s="78"/>
      <c r="Q112" s="79">
        <v>56197.152000000002</v>
      </c>
      <c r="R112" s="79">
        <v>37482.428160000003</v>
      </c>
      <c r="S112" s="79"/>
      <c r="T112" s="79"/>
      <c r="U112" s="6"/>
      <c r="V112" s="72"/>
      <c r="W112" s="72"/>
      <c r="X112" s="72"/>
      <c r="Y112" s="72"/>
      <c r="Z112" s="72"/>
      <c r="AA112" s="72"/>
      <c r="AB112" s="72"/>
      <c r="AC112" s="72"/>
      <c r="AD112" s="72"/>
      <c r="AE112" s="72"/>
      <c r="AF112" s="72"/>
      <c r="AG112" s="72"/>
      <c r="AH112" s="72"/>
      <c r="AI112" s="72"/>
      <c r="AJ112" s="27"/>
      <c r="AK112" s="27"/>
      <c r="AL112" s="27"/>
      <c r="AM112" s="27"/>
      <c r="AN112" s="27"/>
      <c r="AO112" s="50">
        <f t="shared" si="90"/>
        <v>0</v>
      </c>
      <c r="AP112" s="96">
        <f t="shared" si="87"/>
        <v>0</v>
      </c>
      <c r="AQ112" s="47"/>
      <c r="AR112" s="105">
        <f t="shared" si="81"/>
        <v>0</v>
      </c>
      <c r="AS112" s="47"/>
      <c r="AT112" s="142" t="s">
        <v>290</v>
      </c>
      <c r="AU112" s="87"/>
      <c r="AV112" s="87"/>
      <c r="AW112" s="88">
        <f t="shared" si="82"/>
        <v>21599.006399999998</v>
      </c>
      <c r="AX112" s="88">
        <f t="shared" si="83"/>
        <v>20854.756799999999</v>
      </c>
      <c r="AY112" s="87">
        <f>+[1]Autodecl!$ACN$33</f>
        <v>56197.152000000002</v>
      </c>
      <c r="AZ112" s="87">
        <f>+AY112*(1+[1]Autodecl!$ACH$29)</f>
        <v>56197.152000000002</v>
      </c>
      <c r="BA112" s="87">
        <f>+AZ112*(1+[1]Autodecl!$ACH$29)</f>
        <v>56197.152000000002</v>
      </c>
      <c r="BB112" s="87">
        <f>+BA112*(1+[1]Autodecl!$ACH$29)</f>
        <v>56197.152000000002</v>
      </c>
      <c r="BC112" s="87">
        <f>+BB112*(1+[1]Autodecl!$ACH$29)</f>
        <v>56197.152000000002</v>
      </c>
      <c r="BD112" s="87">
        <f>+[1]Autodecl!$ACO$33</f>
        <v>21599.006399999998</v>
      </c>
      <c r="BE112" s="87">
        <f>+[1]Autodecl!$ACN$34</f>
        <v>37482.428160000003</v>
      </c>
      <c r="BF112" s="87">
        <f>+BE112*(1+[1]Autodecl!$ACH$29)</f>
        <v>37482.428160000003</v>
      </c>
      <c r="BG112" s="87">
        <f>+BF112*(1+[1]Autodecl!$ACH$29)</f>
        <v>37482.428160000003</v>
      </c>
      <c r="BH112" s="87">
        <f>+BG112*(1+[1]Autodecl!$ACH$29)</f>
        <v>37482.428160000003</v>
      </c>
      <c r="BI112" s="87">
        <f>+BH112*(1+[1]Autodecl!$ACH$29)</f>
        <v>37482.428160000003</v>
      </c>
      <c r="BJ112" s="87">
        <f>+[1]Autodecl!$ACO$34</f>
        <v>20854.756799999999</v>
      </c>
      <c r="BK112" s="67">
        <v>2</v>
      </c>
      <c r="BL112" s="67">
        <v>2</v>
      </c>
      <c r="BM112" s="67">
        <v>2</v>
      </c>
      <c r="BN112" s="67">
        <v>2</v>
      </c>
      <c r="BO112" s="67">
        <v>2</v>
      </c>
      <c r="BP112" s="67">
        <v>2</v>
      </c>
    </row>
    <row r="113" spans="2:68" s="7" customFormat="1" ht="38.25" x14ac:dyDescent="0.25">
      <c r="B113" s="154" t="s">
        <v>224</v>
      </c>
      <c r="C113" s="135">
        <v>18</v>
      </c>
      <c r="D113" s="61" t="s">
        <v>225</v>
      </c>
      <c r="E113" s="136" t="s">
        <v>254</v>
      </c>
      <c r="F113" s="119">
        <v>6</v>
      </c>
      <c r="G113" s="26"/>
      <c r="H113" s="26"/>
      <c r="I113" s="84"/>
      <c r="J113" s="26"/>
      <c r="K113" s="78"/>
      <c r="L113" s="78"/>
      <c r="M113" s="78"/>
      <c r="N113" s="78"/>
      <c r="O113" s="78"/>
      <c r="P113" s="78"/>
      <c r="Q113" s="79">
        <v>9703.89</v>
      </c>
      <c r="R113" s="79">
        <v>11552.25</v>
      </c>
      <c r="S113" s="101"/>
      <c r="T113" s="101"/>
      <c r="U113" s="6"/>
      <c r="V113" s="72"/>
      <c r="W113" s="72"/>
      <c r="X113" s="72"/>
      <c r="Y113" s="72"/>
      <c r="Z113" s="72"/>
      <c r="AA113" s="72"/>
      <c r="AB113" s="72"/>
      <c r="AC113" s="72"/>
      <c r="AD113" s="72"/>
      <c r="AE113" s="72"/>
      <c r="AF113" s="72"/>
      <c r="AG113" s="72"/>
      <c r="AH113" s="72"/>
      <c r="AI113" s="72"/>
      <c r="AJ113" s="27"/>
      <c r="AK113" s="27"/>
      <c r="AL113" s="27"/>
      <c r="AM113" s="27"/>
      <c r="AN113" s="27"/>
      <c r="AO113" s="50">
        <f t="shared" si="90"/>
        <v>0</v>
      </c>
      <c r="AP113" s="96">
        <f t="shared" si="87"/>
        <v>0</v>
      </c>
      <c r="AQ113" s="47"/>
      <c r="AR113" s="105">
        <f t="shared" si="81"/>
        <v>0</v>
      </c>
      <c r="AS113" s="47"/>
      <c r="AT113" s="151" t="s">
        <v>303</v>
      </c>
      <c r="AU113" s="87"/>
      <c r="AV113" s="87"/>
      <c r="AW113" s="88">
        <f t="shared" si="82"/>
        <v>1903.9860000000001</v>
      </c>
      <c r="AX113" s="88">
        <f t="shared" si="83"/>
        <v>2266.65</v>
      </c>
      <c r="AY113" s="148">
        <f>+[1]Cargas_municipios!$V$63</f>
        <v>9519.93</v>
      </c>
      <c r="AZ113" s="87">
        <f>+AY113*1</f>
        <v>9519.93</v>
      </c>
      <c r="BA113" s="87">
        <f t="shared" ref="BA113:BI114" si="96">+AZ113*1</f>
        <v>9519.93</v>
      </c>
      <c r="BB113" s="87">
        <f t="shared" si="96"/>
        <v>9519.93</v>
      </c>
      <c r="BC113" s="87">
        <f t="shared" si="96"/>
        <v>9519.93</v>
      </c>
      <c r="BD113" s="87">
        <f t="shared" ref="BD113:BD114" si="97">+BC113*0.2</f>
        <v>1903.9860000000001</v>
      </c>
      <c r="BE113" s="87">
        <f>+[1]Cargas_municipios!$X$63</f>
        <v>11333.25</v>
      </c>
      <c r="BF113" s="87">
        <f t="shared" si="96"/>
        <v>11333.25</v>
      </c>
      <c r="BG113" s="87">
        <f t="shared" si="96"/>
        <v>11333.25</v>
      </c>
      <c r="BH113" s="87">
        <f t="shared" si="96"/>
        <v>11333.25</v>
      </c>
      <c r="BI113" s="87">
        <f t="shared" si="96"/>
        <v>11333.25</v>
      </c>
      <c r="BJ113" s="87">
        <f t="shared" ref="BJ113:BJ114" si="98">+BI113*0.2</f>
        <v>2266.65</v>
      </c>
      <c r="BK113" s="67">
        <v>1</v>
      </c>
      <c r="BL113" s="67">
        <v>1</v>
      </c>
      <c r="BM113" s="67">
        <v>1</v>
      </c>
      <c r="BN113" s="67">
        <v>1</v>
      </c>
      <c r="BO113" s="67">
        <v>1</v>
      </c>
      <c r="BP113" s="67">
        <v>1</v>
      </c>
    </row>
    <row r="114" spans="2:68" s="7" customFormat="1" ht="38.25" x14ac:dyDescent="0.25">
      <c r="B114" s="155" t="s">
        <v>185</v>
      </c>
      <c r="C114" s="86">
        <v>19</v>
      </c>
      <c r="D114" s="63" t="s">
        <v>200</v>
      </c>
      <c r="E114" s="123" t="s">
        <v>254</v>
      </c>
      <c r="F114" s="120">
        <v>6</v>
      </c>
      <c r="G114" s="53"/>
      <c r="H114" s="53"/>
      <c r="I114" s="85"/>
      <c r="J114" s="53"/>
      <c r="K114" s="80"/>
      <c r="L114" s="80"/>
      <c r="M114" s="80"/>
      <c r="N114" s="80"/>
      <c r="O114" s="80"/>
      <c r="P114" s="80"/>
      <c r="Q114" s="81">
        <v>13291.11</v>
      </c>
      <c r="R114" s="81">
        <v>15822.75</v>
      </c>
      <c r="S114" s="82"/>
      <c r="T114" s="82"/>
      <c r="U114" s="54"/>
      <c r="V114" s="73"/>
      <c r="W114" s="73"/>
      <c r="X114" s="73"/>
      <c r="Y114" s="73"/>
      <c r="Z114" s="73"/>
      <c r="AA114" s="73"/>
      <c r="AB114" s="73"/>
      <c r="AC114" s="73"/>
      <c r="AD114" s="73"/>
      <c r="AE114" s="73"/>
      <c r="AF114" s="73"/>
      <c r="AG114" s="73"/>
      <c r="AH114" s="73"/>
      <c r="AI114" s="73"/>
      <c r="AJ114" s="55"/>
      <c r="AK114" s="55"/>
      <c r="AL114" s="55"/>
      <c r="AM114" s="55"/>
      <c r="AN114" s="55"/>
      <c r="AO114" s="56">
        <f t="shared" si="90"/>
        <v>0</v>
      </c>
      <c r="AP114" s="57">
        <f t="shared" si="87"/>
        <v>0</v>
      </c>
      <c r="AQ114" s="47"/>
      <c r="AR114" s="105">
        <f t="shared" si="81"/>
        <v>0</v>
      </c>
      <c r="AS114" s="47"/>
      <c r="AT114" s="151" t="s">
        <v>303</v>
      </c>
      <c r="AU114" s="88"/>
      <c r="AV114" s="88"/>
      <c r="AW114" s="88">
        <f t="shared" si="82"/>
        <v>2636.76</v>
      </c>
      <c r="AX114" s="88">
        <f t="shared" si="83"/>
        <v>3139</v>
      </c>
      <c r="AY114" s="88">
        <f>+[1]Cargas_municipios!$V$64</f>
        <v>13183.8</v>
      </c>
      <c r="AZ114" s="87">
        <f>+AY114*1</f>
        <v>13183.8</v>
      </c>
      <c r="BA114" s="87">
        <f t="shared" si="96"/>
        <v>13183.8</v>
      </c>
      <c r="BB114" s="87">
        <f t="shared" si="96"/>
        <v>13183.8</v>
      </c>
      <c r="BC114" s="87">
        <f t="shared" si="96"/>
        <v>13183.8</v>
      </c>
      <c r="BD114" s="87">
        <f t="shared" si="97"/>
        <v>2636.76</v>
      </c>
      <c r="BE114" s="87">
        <f>+[1]Cargas_municipios!$X$64</f>
        <v>15695</v>
      </c>
      <c r="BF114" s="87">
        <f t="shared" si="96"/>
        <v>15695</v>
      </c>
      <c r="BG114" s="87">
        <f t="shared" si="96"/>
        <v>15695</v>
      </c>
      <c r="BH114" s="87">
        <f t="shared" si="96"/>
        <v>15695</v>
      </c>
      <c r="BI114" s="87">
        <f t="shared" si="96"/>
        <v>15695</v>
      </c>
      <c r="BJ114" s="87">
        <f t="shared" si="98"/>
        <v>3139</v>
      </c>
      <c r="BK114" s="68">
        <v>2</v>
      </c>
      <c r="BL114" s="68">
        <v>2</v>
      </c>
      <c r="BM114" s="68">
        <v>2</v>
      </c>
      <c r="BN114" s="68">
        <v>2</v>
      </c>
      <c r="BO114" s="68">
        <v>2</v>
      </c>
      <c r="BP114" s="68">
        <v>2</v>
      </c>
    </row>
    <row r="115" spans="2:68" s="7" customFormat="1" ht="38.25" x14ac:dyDescent="0.25">
      <c r="B115" s="137" t="s">
        <v>229</v>
      </c>
      <c r="C115" s="135">
        <v>20</v>
      </c>
      <c r="D115" s="61" t="s">
        <v>201</v>
      </c>
      <c r="E115" s="136" t="s">
        <v>254</v>
      </c>
      <c r="F115" s="119">
        <v>6</v>
      </c>
      <c r="G115" s="26"/>
      <c r="H115" s="26"/>
      <c r="I115" s="84"/>
      <c r="J115" s="26"/>
      <c r="K115" s="78"/>
      <c r="L115" s="78"/>
      <c r="M115" s="78"/>
      <c r="N115" s="78"/>
      <c r="O115" s="78"/>
      <c r="P115" s="78"/>
      <c r="Q115" s="79">
        <v>5458.8815999999997</v>
      </c>
      <c r="R115" s="79">
        <v>2819.1081599999998</v>
      </c>
      <c r="S115" s="79"/>
      <c r="T115" s="79"/>
      <c r="U115" s="6"/>
      <c r="V115" s="72"/>
      <c r="W115" s="72"/>
      <c r="X115" s="72"/>
      <c r="Y115" s="72"/>
      <c r="Z115" s="72"/>
      <c r="AA115" s="72"/>
      <c r="AB115" s="72"/>
      <c r="AC115" s="72"/>
      <c r="AD115" s="72"/>
      <c r="AE115" s="72"/>
      <c r="AF115" s="72"/>
      <c r="AG115" s="72"/>
      <c r="AH115" s="72"/>
      <c r="AI115" s="72"/>
      <c r="AJ115" s="27"/>
      <c r="AK115" s="27"/>
      <c r="AL115" s="27"/>
      <c r="AM115" s="27"/>
      <c r="AN115" s="27"/>
      <c r="AO115" s="50">
        <f t="shared" si="86"/>
        <v>0</v>
      </c>
      <c r="AP115" s="96">
        <f t="shared" si="87"/>
        <v>0</v>
      </c>
      <c r="AQ115" s="47"/>
      <c r="AR115" s="105">
        <f t="shared" si="81"/>
        <v>0</v>
      </c>
      <c r="AS115" s="47"/>
      <c r="AT115" s="142" t="s">
        <v>290</v>
      </c>
      <c r="AU115" s="87"/>
      <c r="AV115" s="87"/>
      <c r="AW115" s="88">
        <f t="shared" si="82"/>
        <v>5458.8815999999997</v>
      </c>
      <c r="AX115" s="88">
        <f t="shared" si="83"/>
        <v>2819.1081599999998</v>
      </c>
      <c r="AY115" s="87">
        <f>+[1]Autodecl!$AED$33</f>
        <v>5458.8815999999997</v>
      </c>
      <c r="AZ115" s="87">
        <f>+AY115*(1+[1]Autodecl!$ADX$29)</f>
        <v>5458.8815999999997</v>
      </c>
      <c r="BA115" s="87">
        <f>+AZ115*(1+[1]Autodecl!$ADX$29)</f>
        <v>5458.8815999999997</v>
      </c>
      <c r="BB115" s="87">
        <f>+BA115*(1+[1]Autodecl!$ADX$29)</f>
        <v>5458.8815999999997</v>
      </c>
      <c r="BC115" s="87">
        <f>+BB115*(1+[1]Autodecl!$ADX$29)</f>
        <v>5458.8815999999997</v>
      </c>
      <c r="BD115" s="87">
        <f>+[1]Autodecl!$AEE$33</f>
        <v>5458.8815999999997</v>
      </c>
      <c r="BE115" s="87">
        <f>+[1]Autodecl!$AED$34</f>
        <v>2819.1081599999998</v>
      </c>
      <c r="BF115" s="87">
        <f>+BE115*(1+[1]Autodecl!$ADX$29)</f>
        <v>2819.1081599999998</v>
      </c>
      <c r="BG115" s="87">
        <f>+BF115*(1+[1]Autodecl!$ADX$29)</f>
        <v>2819.1081599999998</v>
      </c>
      <c r="BH115" s="87">
        <f>+BG115*(1+[1]Autodecl!$ADX$29)</f>
        <v>2819.1081599999998</v>
      </c>
      <c r="BI115" s="87">
        <f>+BH115*(1+[1]Autodecl!$ADX$29)</f>
        <v>2819.1081599999998</v>
      </c>
      <c r="BJ115" s="87">
        <f>+[1]Autodecl!$AEE$34</f>
        <v>2819.1081599999998</v>
      </c>
      <c r="BK115" s="67">
        <v>1</v>
      </c>
      <c r="BL115" s="67">
        <v>1</v>
      </c>
      <c r="BM115" s="67">
        <v>1</v>
      </c>
      <c r="BN115" s="67">
        <v>1</v>
      </c>
      <c r="BO115" s="67">
        <v>1</v>
      </c>
      <c r="BP115" s="67">
        <v>1</v>
      </c>
    </row>
    <row r="116" spans="2:68" s="7" customFormat="1" ht="38.25" x14ac:dyDescent="0.25">
      <c r="B116" s="154" t="s">
        <v>230</v>
      </c>
      <c r="C116" s="75">
        <v>21</v>
      </c>
      <c r="D116" s="62" t="s">
        <v>202</v>
      </c>
      <c r="E116" s="123" t="s">
        <v>254</v>
      </c>
      <c r="F116" s="120">
        <v>6</v>
      </c>
      <c r="G116" s="26"/>
      <c r="H116" s="26"/>
      <c r="I116" s="84"/>
      <c r="J116" s="26"/>
      <c r="K116" s="78"/>
      <c r="L116" s="78"/>
      <c r="M116" s="78"/>
      <c r="N116" s="78"/>
      <c r="O116" s="78"/>
      <c r="P116" s="78"/>
      <c r="Q116" s="79">
        <v>6208.6500000000005</v>
      </c>
      <c r="R116" s="79">
        <v>7391.25</v>
      </c>
      <c r="S116" s="70"/>
      <c r="T116" s="70"/>
      <c r="U116" s="3"/>
      <c r="V116" s="71"/>
      <c r="W116" s="71"/>
      <c r="X116" s="71"/>
      <c r="Y116" s="71"/>
      <c r="Z116" s="71"/>
      <c r="AA116" s="71"/>
      <c r="AB116" s="71"/>
      <c r="AC116" s="71"/>
      <c r="AD116" s="71"/>
      <c r="AE116" s="71"/>
      <c r="AF116" s="71"/>
      <c r="AG116" s="71"/>
      <c r="AH116" s="71"/>
      <c r="AI116" s="71"/>
      <c r="AJ116" s="9"/>
      <c r="AK116" s="9"/>
      <c r="AL116" s="9"/>
      <c r="AM116" s="9"/>
      <c r="AN116" s="9"/>
      <c r="AO116" s="166">
        <f t="shared" si="86"/>
        <v>0</v>
      </c>
      <c r="AP116" s="51">
        <f t="shared" si="87"/>
        <v>0</v>
      </c>
      <c r="AQ116" s="47"/>
      <c r="AR116" s="105">
        <f t="shared" si="81"/>
        <v>0</v>
      </c>
      <c r="AS116" s="47"/>
      <c r="AT116" s="151" t="s">
        <v>303</v>
      </c>
      <c r="AU116" s="87"/>
      <c r="AV116" s="87"/>
      <c r="AW116" s="88">
        <f t="shared" si="82"/>
        <v>1241.7300000000002</v>
      </c>
      <c r="AX116" s="88">
        <f t="shared" si="83"/>
        <v>1478.25</v>
      </c>
      <c r="AY116" s="87">
        <f>+[1]Cargas_municipios!$V$67</f>
        <v>6208.6500000000005</v>
      </c>
      <c r="AZ116" s="87">
        <f>+AY116*1</f>
        <v>6208.6500000000005</v>
      </c>
      <c r="BA116" s="87">
        <f t="shared" ref="BA116:BI116" si="99">+AZ116*1</f>
        <v>6208.6500000000005</v>
      </c>
      <c r="BB116" s="87">
        <f t="shared" si="99"/>
        <v>6208.6500000000005</v>
      </c>
      <c r="BC116" s="87">
        <f t="shared" si="99"/>
        <v>6208.6500000000005</v>
      </c>
      <c r="BD116" s="87">
        <f>+BC116*0.2</f>
        <v>1241.7300000000002</v>
      </c>
      <c r="BE116" s="87">
        <f>+[1]Cargas_municipios!$X$67</f>
        <v>7391.25</v>
      </c>
      <c r="BF116" s="87">
        <f t="shared" si="99"/>
        <v>7391.25</v>
      </c>
      <c r="BG116" s="87">
        <f t="shared" si="99"/>
        <v>7391.25</v>
      </c>
      <c r="BH116" s="87">
        <f t="shared" si="99"/>
        <v>7391.25</v>
      </c>
      <c r="BI116" s="87">
        <f t="shared" si="99"/>
        <v>7391.25</v>
      </c>
      <c r="BJ116" s="87">
        <f>+BI116*0.2</f>
        <v>1478.25</v>
      </c>
      <c r="BK116" s="67">
        <v>1</v>
      </c>
      <c r="BL116" s="67">
        <v>1</v>
      </c>
      <c r="BM116" s="67">
        <v>1</v>
      </c>
      <c r="BN116" s="67">
        <v>1</v>
      </c>
      <c r="BO116" s="67">
        <v>1</v>
      </c>
      <c r="BP116" s="67">
        <v>1</v>
      </c>
    </row>
    <row r="117" spans="2:68" ht="15" customHeight="1" x14ac:dyDescent="0.25">
      <c r="B117" s="59" t="s">
        <v>43</v>
      </c>
      <c r="C117" s="3"/>
      <c r="D117" s="62"/>
      <c r="E117" s="3"/>
      <c r="F117" s="3"/>
      <c r="G117" s="3"/>
      <c r="H117" s="3"/>
      <c r="I117" s="3"/>
      <c r="J117" s="3"/>
      <c r="K117" s="69"/>
      <c r="L117" s="69"/>
      <c r="M117" s="69"/>
      <c r="N117" s="69"/>
      <c r="O117" s="69"/>
      <c r="P117" s="69"/>
      <c r="Q117" s="77">
        <f>SUM(Q97:Q116)</f>
        <v>696777.08545680007</v>
      </c>
      <c r="R117" s="77">
        <f>SUM(R97:R116)</f>
        <v>563280.54935407988</v>
      </c>
      <c r="S117" s="77">
        <f>SUM(S97:S116)</f>
        <v>0</v>
      </c>
      <c r="T117" s="77">
        <f>SUM(T97:T116)</f>
        <v>0</v>
      </c>
      <c r="U117" s="3"/>
      <c r="V117" s="69"/>
      <c r="W117" s="69"/>
      <c r="X117" s="69"/>
      <c r="Y117" s="69"/>
      <c r="Z117" s="69"/>
      <c r="AA117" s="69"/>
      <c r="AB117" s="69"/>
      <c r="AC117" s="69"/>
      <c r="AD117" s="69"/>
      <c r="AE117" s="69"/>
      <c r="AF117" s="79"/>
      <c r="AG117" s="69"/>
      <c r="AH117" s="69"/>
      <c r="AI117" s="69"/>
      <c r="AJ117" s="3"/>
      <c r="AK117" s="3"/>
      <c r="AL117" s="3"/>
      <c r="AM117" s="3"/>
      <c r="AN117" s="3"/>
      <c r="AO117" s="3"/>
      <c r="AP117" s="3"/>
      <c r="AQ117" s="6"/>
      <c r="AR117" s="6"/>
      <c r="AS117" s="6"/>
      <c r="AT117" s="3"/>
      <c r="AU117" s="77">
        <f t="shared" ref="AU117:BJ117" si="100">SUM(AU97:AU116)</f>
        <v>55231.298928000004</v>
      </c>
      <c r="AV117" s="77">
        <f t="shared" si="100"/>
        <v>111722.08262399997</v>
      </c>
      <c r="AW117" s="77">
        <f t="shared" si="100"/>
        <v>315652.13365127961</v>
      </c>
      <c r="AX117" s="77">
        <f t="shared" si="100"/>
        <v>381612.81209831656</v>
      </c>
      <c r="AY117" s="77">
        <f t="shared" si="100"/>
        <v>677935.526132331</v>
      </c>
      <c r="AZ117" s="77">
        <f t="shared" si="100"/>
        <v>680973.07098974136</v>
      </c>
      <c r="BA117" s="77">
        <f t="shared" si="100"/>
        <v>682015.99602436752</v>
      </c>
      <c r="BB117" s="77">
        <f t="shared" si="100"/>
        <v>672780.51986894396</v>
      </c>
      <c r="BC117" s="77">
        <f t="shared" si="100"/>
        <v>675661.46647708025</v>
      </c>
      <c r="BD117" s="77">
        <f t="shared" si="100"/>
        <v>315652.13365127961</v>
      </c>
      <c r="BE117" s="77">
        <f t="shared" si="100"/>
        <v>611540.0457727625</v>
      </c>
      <c r="BF117" s="77">
        <f t="shared" si="100"/>
        <v>614619.31363880937</v>
      </c>
      <c r="BG117" s="77">
        <f t="shared" si="100"/>
        <v>617084.66626703751</v>
      </c>
      <c r="BH117" s="77">
        <f t="shared" si="100"/>
        <v>605570.42272590252</v>
      </c>
      <c r="BI117" s="77">
        <f t="shared" si="100"/>
        <v>608480.45447409176</v>
      </c>
      <c r="BJ117" s="77">
        <f t="shared" si="100"/>
        <v>381612.81209831656</v>
      </c>
      <c r="BK117" s="3"/>
      <c r="BL117" s="3"/>
      <c r="BM117" s="3"/>
      <c r="BN117" s="3"/>
      <c r="BO117" s="3"/>
      <c r="BP117" s="3"/>
    </row>
    <row r="118" spans="2:68" s="7" customFormat="1" x14ac:dyDescent="0.2">
      <c r="B118" s="47"/>
      <c r="C118" s="184"/>
      <c r="D118" s="47"/>
      <c r="E118" s="47"/>
      <c r="F118" s="47"/>
      <c r="G118" s="184"/>
      <c r="H118" s="184"/>
      <c r="I118" s="184"/>
      <c r="J118" s="184"/>
      <c r="K118" s="184"/>
      <c r="L118" s="184"/>
      <c r="M118" s="47"/>
      <c r="N118" s="47"/>
      <c r="O118" s="47"/>
      <c r="P118" s="47"/>
      <c r="Q118" s="47"/>
      <c r="R118" s="47"/>
      <c r="S118" s="47"/>
      <c r="T118" s="47"/>
      <c r="U118" s="185"/>
      <c r="V118" s="168"/>
      <c r="W118" s="168"/>
      <c r="X118" s="168"/>
      <c r="Y118" s="168"/>
      <c r="Z118" s="168"/>
      <c r="AA118" s="168"/>
      <c r="AB118" s="168"/>
      <c r="AC118" s="168"/>
      <c r="AD118" s="168"/>
      <c r="AE118" s="168"/>
      <c r="AF118" s="168"/>
      <c r="AG118" s="168"/>
      <c r="AH118" s="168"/>
      <c r="AI118" s="168"/>
      <c r="AJ118" s="50"/>
      <c r="AK118" s="50"/>
      <c r="AL118" s="50"/>
      <c r="AM118" s="50"/>
      <c r="AN118" s="50"/>
      <c r="AO118" s="47"/>
      <c r="AP118" s="47"/>
      <c r="AQ118" s="47"/>
      <c r="AR118" s="47"/>
      <c r="AS118" s="47"/>
      <c r="AT118" s="186"/>
      <c r="AU118" s="168"/>
      <c r="AV118" s="168"/>
      <c r="AW118" s="187"/>
      <c r="AX118" s="168"/>
      <c r="AY118" s="168"/>
      <c r="AZ118" s="168"/>
      <c r="BA118" s="168"/>
      <c r="BB118" s="168"/>
      <c r="BC118" s="168"/>
      <c r="BD118" s="168"/>
      <c r="BE118" s="168"/>
      <c r="BF118" s="168"/>
      <c r="BG118" s="168"/>
      <c r="BH118" s="168"/>
      <c r="BI118" s="168"/>
      <c r="BJ118" s="168"/>
      <c r="BK118" s="168"/>
      <c r="BL118" s="168"/>
      <c r="BM118" s="168"/>
      <c r="BN118" s="168"/>
      <c r="BO118" s="168"/>
      <c r="BP118" s="168"/>
    </row>
    <row r="119" spans="2:68" ht="20.100000000000001" customHeight="1" x14ac:dyDescent="0.25">
      <c r="B119" s="221" t="s">
        <v>203</v>
      </c>
      <c r="C119" s="221"/>
      <c r="D119" s="221"/>
      <c r="E119" s="221"/>
      <c r="F119" s="221"/>
      <c r="G119" s="221"/>
      <c r="H119" s="221"/>
      <c r="I119" s="221"/>
      <c r="J119" s="221"/>
      <c r="K119" s="221"/>
      <c r="L119" s="221"/>
      <c r="M119" s="221"/>
      <c r="N119" s="221"/>
      <c r="O119" s="221"/>
      <c r="P119" s="221"/>
      <c r="Q119" s="221"/>
      <c r="R119" s="221"/>
      <c r="S119" s="221"/>
      <c r="T119" s="221"/>
      <c r="U119" s="221"/>
      <c r="V119" s="221"/>
      <c r="W119" s="221"/>
      <c r="X119" s="221"/>
      <c r="Y119" s="221"/>
      <c r="Z119" s="221"/>
      <c r="AA119" s="221"/>
      <c r="AB119" s="221"/>
      <c r="AC119" s="221"/>
      <c r="AD119" s="221"/>
      <c r="AE119" s="221"/>
      <c r="AF119" s="221"/>
      <c r="AG119" s="221"/>
      <c r="AH119" s="221"/>
      <c r="AI119" s="221"/>
      <c r="AJ119" s="221"/>
      <c r="AK119" s="221"/>
      <c r="AL119" s="221"/>
      <c r="AM119" s="221"/>
      <c r="AN119" s="221"/>
      <c r="AO119" s="221"/>
      <c r="AP119" s="221"/>
      <c r="AQ119" s="221"/>
      <c r="AR119" s="221"/>
      <c r="AS119" s="221"/>
      <c r="AT119" s="221"/>
      <c r="AU119" s="221"/>
      <c r="AV119" s="221"/>
      <c r="AW119" s="221"/>
      <c r="AX119" s="221"/>
      <c r="AY119" s="221"/>
      <c r="AZ119" s="221"/>
      <c r="BA119" s="221"/>
      <c r="BB119" s="221"/>
      <c r="BC119" s="221"/>
      <c r="BD119" s="221"/>
      <c r="BE119" s="221"/>
      <c r="BF119" s="221"/>
      <c r="BG119" s="221"/>
      <c r="BH119" s="221"/>
      <c r="BI119" s="221"/>
      <c r="BJ119" s="221"/>
      <c r="BK119" s="221"/>
      <c r="BL119" s="221"/>
      <c r="BM119" s="221"/>
      <c r="BN119" s="221"/>
      <c r="BO119" s="221"/>
      <c r="BP119" s="221"/>
    </row>
    <row r="120" spans="2:68" x14ac:dyDescent="0.25">
      <c r="B120" s="176" t="s">
        <v>213</v>
      </c>
      <c r="C120" s="75">
        <v>2</v>
      </c>
      <c r="D120" s="62" t="s">
        <v>65</v>
      </c>
      <c r="E120" s="123" t="s">
        <v>255</v>
      </c>
      <c r="F120" s="120">
        <v>7</v>
      </c>
      <c r="G120" s="26"/>
      <c r="H120" s="26"/>
      <c r="I120" s="84"/>
      <c r="J120" s="26"/>
      <c r="K120" s="78"/>
      <c r="L120" s="78"/>
      <c r="M120" s="78"/>
      <c r="N120" s="78"/>
      <c r="O120" s="78"/>
      <c r="P120" s="78"/>
      <c r="Q120" s="79">
        <v>2085.3180000000002</v>
      </c>
      <c r="R120" s="79">
        <v>1751.6671200000001</v>
      </c>
      <c r="S120" s="70"/>
      <c r="T120" s="70"/>
      <c r="U120" s="171" t="s">
        <v>237</v>
      </c>
      <c r="V120" s="70"/>
      <c r="W120" s="70"/>
      <c r="X120" s="70"/>
      <c r="Y120" s="70"/>
      <c r="Z120" s="70"/>
      <c r="AA120" s="70"/>
      <c r="AB120" s="70"/>
      <c r="AC120" s="70"/>
      <c r="AD120" s="70"/>
      <c r="AE120" s="70"/>
      <c r="AF120" s="70"/>
      <c r="AG120" s="70"/>
      <c r="AH120" s="70"/>
      <c r="AI120" s="70"/>
      <c r="AJ120" s="126"/>
      <c r="AK120" s="126"/>
      <c r="AL120" s="126"/>
      <c r="AM120" s="126"/>
      <c r="AN120" s="126"/>
      <c r="AO120" s="166">
        <f t="shared" ref="AO120:AO128" si="101">SUM(AJ120:AN120)</f>
        <v>0</v>
      </c>
      <c r="AP120" s="51">
        <f t="shared" ref="AP120:AP135" si="102">+AO120/25</f>
        <v>0</v>
      </c>
      <c r="AQ120" s="47"/>
      <c r="AR120" s="105"/>
      <c r="AS120" s="47"/>
      <c r="AT120" s="197" t="s">
        <v>342</v>
      </c>
      <c r="AU120" s="87"/>
      <c r="AV120" s="87"/>
      <c r="AW120" s="88">
        <f t="shared" ref="AW120:AW135" si="103">+BD120</f>
        <v>2085.3180000000002</v>
      </c>
      <c r="AX120" s="88">
        <f t="shared" ref="AX120:AX135" si="104">+BJ120</f>
        <v>1751.6671200000001</v>
      </c>
      <c r="AY120" s="81">
        <f t="shared" ref="AY120:AY121" si="105">+Q120</f>
        <v>2085.3180000000002</v>
      </c>
      <c r="AZ120" s="81">
        <f t="shared" ref="AZ120:BD122" si="106">+AY120</f>
        <v>2085.3180000000002</v>
      </c>
      <c r="BA120" s="81">
        <f t="shared" si="106"/>
        <v>2085.3180000000002</v>
      </c>
      <c r="BB120" s="81">
        <f t="shared" si="106"/>
        <v>2085.3180000000002</v>
      </c>
      <c r="BC120" s="81">
        <f t="shared" si="106"/>
        <v>2085.3180000000002</v>
      </c>
      <c r="BD120" s="81">
        <f t="shared" si="106"/>
        <v>2085.3180000000002</v>
      </c>
      <c r="BE120" s="81">
        <f t="shared" ref="BE120:BE121" si="107">+R120</f>
        <v>1751.6671200000001</v>
      </c>
      <c r="BF120" s="81">
        <f t="shared" ref="BF120:BJ122" si="108">+BE120</f>
        <v>1751.6671200000001</v>
      </c>
      <c r="BG120" s="81">
        <f t="shared" si="108"/>
        <v>1751.6671200000001</v>
      </c>
      <c r="BH120" s="81">
        <f t="shared" si="108"/>
        <v>1751.6671200000001</v>
      </c>
      <c r="BI120" s="81">
        <f t="shared" si="108"/>
        <v>1751.6671200000001</v>
      </c>
      <c r="BJ120" s="81">
        <f t="shared" si="108"/>
        <v>1751.6671200000001</v>
      </c>
      <c r="BK120" s="65"/>
      <c r="BL120" s="65"/>
      <c r="BM120" s="65"/>
      <c r="BN120" s="65"/>
      <c r="BO120" s="65"/>
      <c r="BP120" s="65"/>
    </row>
    <row r="121" spans="2:68" s="7" customFormat="1" x14ac:dyDescent="0.25">
      <c r="B121" s="177" t="s">
        <v>259</v>
      </c>
      <c r="C121" s="86">
        <v>3</v>
      </c>
      <c r="D121" s="62" t="s">
        <v>65</v>
      </c>
      <c r="E121" s="123" t="s">
        <v>255</v>
      </c>
      <c r="F121" s="119">
        <v>7</v>
      </c>
      <c r="G121" s="26"/>
      <c r="H121" s="26"/>
      <c r="I121" s="84"/>
      <c r="J121" s="26"/>
      <c r="K121" s="78"/>
      <c r="L121" s="78"/>
      <c r="M121" s="78"/>
      <c r="N121" s="78"/>
      <c r="O121" s="78"/>
      <c r="P121" s="78"/>
      <c r="Q121" s="79">
        <v>2395.1592000000005</v>
      </c>
      <c r="R121" s="79">
        <v>1655.64</v>
      </c>
      <c r="S121" s="70"/>
      <c r="T121" s="70"/>
      <c r="U121" s="171" t="s">
        <v>237</v>
      </c>
      <c r="V121" s="71"/>
      <c r="W121" s="71"/>
      <c r="X121" s="71"/>
      <c r="Y121" s="71"/>
      <c r="Z121" s="71"/>
      <c r="AA121" s="71"/>
      <c r="AB121" s="71"/>
      <c r="AC121" s="71"/>
      <c r="AD121" s="71"/>
      <c r="AE121" s="71"/>
      <c r="AF121" s="71"/>
      <c r="AG121" s="71"/>
      <c r="AH121" s="71"/>
      <c r="AI121" s="71"/>
      <c r="AJ121" s="66"/>
      <c r="AK121" s="66"/>
      <c r="AL121" s="66"/>
      <c r="AM121" s="66"/>
      <c r="AN121" s="66"/>
      <c r="AO121" s="166">
        <f t="shared" si="101"/>
        <v>0</v>
      </c>
      <c r="AP121" s="51">
        <f t="shared" si="102"/>
        <v>0</v>
      </c>
      <c r="AQ121" s="47"/>
      <c r="AR121" s="105"/>
      <c r="AS121" s="47"/>
      <c r="AT121" s="197" t="s">
        <v>342</v>
      </c>
      <c r="AU121" s="87"/>
      <c r="AV121" s="87"/>
      <c r="AW121" s="88">
        <f t="shared" si="103"/>
        <v>2395.1592000000005</v>
      </c>
      <c r="AX121" s="88">
        <f t="shared" si="104"/>
        <v>1655.64</v>
      </c>
      <c r="AY121" s="81">
        <f t="shared" si="105"/>
        <v>2395.1592000000005</v>
      </c>
      <c r="AZ121" s="81">
        <f t="shared" si="106"/>
        <v>2395.1592000000005</v>
      </c>
      <c r="BA121" s="81">
        <f t="shared" si="106"/>
        <v>2395.1592000000005</v>
      </c>
      <c r="BB121" s="81">
        <f t="shared" si="106"/>
        <v>2395.1592000000005</v>
      </c>
      <c r="BC121" s="81">
        <f t="shared" si="106"/>
        <v>2395.1592000000005</v>
      </c>
      <c r="BD121" s="81">
        <f t="shared" si="106"/>
        <v>2395.1592000000005</v>
      </c>
      <c r="BE121" s="81">
        <f t="shared" si="107"/>
        <v>1655.64</v>
      </c>
      <c r="BF121" s="81">
        <f t="shared" si="108"/>
        <v>1655.64</v>
      </c>
      <c r="BG121" s="81">
        <f t="shared" si="108"/>
        <v>1655.64</v>
      </c>
      <c r="BH121" s="81">
        <f t="shared" si="108"/>
        <v>1655.64</v>
      </c>
      <c r="BI121" s="81">
        <f t="shared" si="108"/>
        <v>1655.64</v>
      </c>
      <c r="BJ121" s="81">
        <f t="shared" si="108"/>
        <v>1655.64</v>
      </c>
      <c r="BK121" s="66"/>
      <c r="BL121" s="66"/>
      <c r="BM121" s="66"/>
      <c r="BN121" s="66"/>
      <c r="BO121" s="66"/>
      <c r="BP121" s="66"/>
    </row>
    <row r="122" spans="2:68" x14ac:dyDescent="0.25">
      <c r="B122" s="179" t="s">
        <v>63</v>
      </c>
      <c r="C122" s="75">
        <v>5</v>
      </c>
      <c r="D122" s="62" t="s">
        <v>65</v>
      </c>
      <c r="E122" s="123" t="s">
        <v>255</v>
      </c>
      <c r="F122" s="120">
        <v>7</v>
      </c>
      <c r="G122" s="26"/>
      <c r="H122" s="26"/>
      <c r="I122" s="84"/>
      <c r="J122" s="26"/>
      <c r="K122" s="78"/>
      <c r="L122" s="78"/>
      <c r="M122" s="78"/>
      <c r="N122" s="78"/>
      <c r="O122" s="78"/>
      <c r="P122" s="78"/>
      <c r="Q122" s="79"/>
      <c r="R122" s="79"/>
      <c r="S122" s="77"/>
      <c r="T122" s="77"/>
      <c r="U122" s="95" t="s">
        <v>237</v>
      </c>
      <c r="V122" s="69"/>
      <c r="W122" s="69"/>
      <c r="X122" s="69">
        <v>35678</v>
      </c>
      <c r="Y122" s="69"/>
      <c r="Z122" s="69"/>
      <c r="AA122" s="69"/>
      <c r="AB122" s="69"/>
      <c r="AC122" s="69"/>
      <c r="AD122" s="69"/>
      <c r="AE122" s="69"/>
      <c r="AF122" s="69"/>
      <c r="AG122" s="69"/>
      <c r="AH122" s="69"/>
      <c r="AI122" s="69"/>
      <c r="AJ122" s="50"/>
      <c r="AK122" s="50"/>
      <c r="AL122" s="50"/>
      <c r="AM122" s="50"/>
      <c r="AN122" s="50"/>
      <c r="AO122" s="166">
        <f>SUM(AJ122:AN122)</f>
        <v>0</v>
      </c>
      <c r="AP122" s="51">
        <f>+AO122/25</f>
        <v>0</v>
      </c>
      <c r="AQ122" s="47"/>
      <c r="AR122" s="47"/>
      <c r="AS122" s="47"/>
      <c r="AT122" s="197" t="s">
        <v>342</v>
      </c>
      <c r="AU122" s="87"/>
      <c r="AV122" s="87"/>
      <c r="AW122" s="88">
        <f t="shared" si="103"/>
        <v>0</v>
      </c>
      <c r="AX122" s="88">
        <f t="shared" si="104"/>
        <v>0</v>
      </c>
      <c r="AY122" s="81">
        <f>+Q122</f>
        <v>0</v>
      </c>
      <c r="AZ122" s="81">
        <f>+AY122</f>
        <v>0</v>
      </c>
      <c r="BA122" s="81">
        <f t="shared" si="106"/>
        <v>0</v>
      </c>
      <c r="BB122" s="81">
        <f t="shared" si="106"/>
        <v>0</v>
      </c>
      <c r="BC122" s="81">
        <f t="shared" si="106"/>
        <v>0</v>
      </c>
      <c r="BD122" s="81">
        <f t="shared" si="106"/>
        <v>0</v>
      </c>
      <c r="BE122" s="81">
        <f>+R122</f>
        <v>0</v>
      </c>
      <c r="BF122" s="81">
        <f>+BE122</f>
        <v>0</v>
      </c>
      <c r="BG122" s="81">
        <f t="shared" si="108"/>
        <v>0</v>
      </c>
      <c r="BH122" s="81">
        <f t="shared" si="108"/>
        <v>0</v>
      </c>
      <c r="BI122" s="81">
        <f t="shared" si="108"/>
        <v>0</v>
      </c>
      <c r="BJ122" s="81">
        <f t="shared" si="108"/>
        <v>0</v>
      </c>
      <c r="BK122" s="66"/>
      <c r="BL122" s="66"/>
      <c r="BM122" s="66"/>
      <c r="BN122" s="66"/>
      <c r="BO122" s="66"/>
      <c r="BP122" s="66"/>
    </row>
    <row r="123" spans="2:68" s="7" customFormat="1" x14ac:dyDescent="0.25">
      <c r="B123" s="128" t="s">
        <v>260</v>
      </c>
      <c r="C123" s="86">
        <v>6</v>
      </c>
      <c r="D123" s="62" t="s">
        <v>65</v>
      </c>
      <c r="E123" s="123" t="s">
        <v>255</v>
      </c>
      <c r="F123" s="120">
        <v>7</v>
      </c>
      <c r="G123" s="26"/>
      <c r="H123" s="26"/>
      <c r="I123" s="84"/>
      <c r="J123" s="26"/>
      <c r="K123" s="78"/>
      <c r="L123" s="78"/>
      <c r="M123" s="78"/>
      <c r="N123" s="78"/>
      <c r="O123" s="78"/>
      <c r="P123" s="78"/>
      <c r="Q123" s="79">
        <v>0</v>
      </c>
      <c r="R123" s="79">
        <v>0</v>
      </c>
      <c r="S123" s="79"/>
      <c r="T123" s="79"/>
      <c r="U123" s="6"/>
      <c r="V123" s="72"/>
      <c r="W123" s="72"/>
      <c r="X123" s="72"/>
      <c r="Y123" s="72"/>
      <c r="Z123" s="72"/>
      <c r="AA123" s="72"/>
      <c r="AB123" s="72"/>
      <c r="AC123" s="72"/>
      <c r="AD123" s="72"/>
      <c r="AE123" s="72"/>
      <c r="AF123" s="72"/>
      <c r="AG123" s="72"/>
      <c r="AH123" s="72"/>
      <c r="AI123" s="72"/>
      <c r="AJ123" s="67"/>
      <c r="AK123" s="67"/>
      <c r="AL123" s="67"/>
      <c r="AM123" s="67"/>
      <c r="AN123" s="67"/>
      <c r="AO123" s="166">
        <f t="shared" si="101"/>
        <v>0</v>
      </c>
      <c r="AP123" s="51">
        <f t="shared" si="102"/>
        <v>0</v>
      </c>
      <c r="AQ123" s="47"/>
      <c r="AR123" s="105"/>
      <c r="AS123" s="47"/>
      <c r="AT123" s="6"/>
      <c r="AU123" s="87"/>
      <c r="AV123" s="87"/>
      <c r="AW123" s="87">
        <f t="shared" si="103"/>
        <v>0</v>
      </c>
      <c r="AX123" s="87">
        <f t="shared" si="104"/>
        <v>0</v>
      </c>
      <c r="AY123" s="87"/>
      <c r="AZ123" s="87"/>
      <c r="BA123" s="87"/>
      <c r="BB123" s="87"/>
      <c r="BC123" s="87"/>
      <c r="BD123" s="87"/>
      <c r="BE123" s="87"/>
      <c r="BF123" s="87"/>
      <c r="BG123" s="87"/>
      <c r="BH123" s="87"/>
      <c r="BI123" s="87"/>
      <c r="BJ123" s="87"/>
      <c r="BK123" s="67"/>
      <c r="BL123" s="67"/>
      <c r="BM123" s="67"/>
      <c r="BN123" s="67"/>
      <c r="BO123" s="67"/>
      <c r="BP123" s="67"/>
    </row>
    <row r="124" spans="2:68" s="7" customFormat="1" x14ac:dyDescent="0.25">
      <c r="B124" s="61" t="s">
        <v>212</v>
      </c>
      <c r="C124" s="75">
        <v>7</v>
      </c>
      <c r="D124" s="62" t="s">
        <v>90</v>
      </c>
      <c r="E124" s="123" t="s">
        <v>255</v>
      </c>
      <c r="F124" s="120">
        <v>7</v>
      </c>
      <c r="G124" s="26"/>
      <c r="H124" s="26"/>
      <c r="I124" s="84"/>
      <c r="J124" s="26"/>
      <c r="K124" s="78"/>
      <c r="L124" s="78"/>
      <c r="M124" s="78"/>
      <c r="N124" s="78"/>
      <c r="O124" s="78"/>
      <c r="P124" s="78"/>
      <c r="Q124" s="79">
        <v>0</v>
      </c>
      <c r="R124" s="79">
        <v>0</v>
      </c>
      <c r="S124" s="70"/>
      <c r="T124" s="70"/>
      <c r="U124" s="3"/>
      <c r="V124" s="71"/>
      <c r="W124" s="71"/>
      <c r="X124" s="71"/>
      <c r="Y124" s="71"/>
      <c r="Z124" s="71"/>
      <c r="AA124" s="71"/>
      <c r="AB124" s="71"/>
      <c r="AC124" s="71"/>
      <c r="AD124" s="71"/>
      <c r="AE124" s="71"/>
      <c r="AF124" s="71"/>
      <c r="AG124" s="71"/>
      <c r="AH124" s="71"/>
      <c r="AI124" s="71"/>
      <c r="AJ124" s="66"/>
      <c r="AK124" s="66"/>
      <c r="AL124" s="66"/>
      <c r="AM124" s="66"/>
      <c r="AN124" s="66"/>
      <c r="AO124" s="166">
        <f t="shared" si="101"/>
        <v>0</v>
      </c>
      <c r="AP124" s="51">
        <f t="shared" si="102"/>
        <v>0</v>
      </c>
      <c r="AQ124" s="47"/>
      <c r="AR124" s="105"/>
      <c r="AS124" s="47"/>
      <c r="AT124" s="6"/>
      <c r="AU124" s="87"/>
      <c r="AV124" s="87"/>
      <c r="AW124" s="87">
        <f t="shared" si="103"/>
        <v>0</v>
      </c>
      <c r="AX124" s="87">
        <f t="shared" si="104"/>
        <v>0</v>
      </c>
      <c r="AY124" s="87"/>
      <c r="AZ124" s="87"/>
      <c r="BA124" s="87"/>
      <c r="BB124" s="87"/>
      <c r="BC124" s="87"/>
      <c r="BD124" s="87"/>
      <c r="BE124" s="87"/>
      <c r="BF124" s="87"/>
      <c r="BG124" s="87"/>
      <c r="BH124" s="87"/>
      <c r="BI124" s="87"/>
      <c r="BJ124" s="87"/>
      <c r="BK124" s="66"/>
      <c r="BL124" s="66"/>
      <c r="BM124" s="66"/>
      <c r="BN124" s="66"/>
      <c r="BO124" s="66"/>
      <c r="BP124" s="66"/>
    </row>
    <row r="125" spans="2:68" s="7" customFormat="1" ht="25.5" x14ac:dyDescent="0.25">
      <c r="B125" s="172" t="s">
        <v>310</v>
      </c>
      <c r="C125" s="75">
        <v>8</v>
      </c>
      <c r="D125" s="61" t="s">
        <v>65</v>
      </c>
      <c r="E125" s="123" t="s">
        <v>255</v>
      </c>
      <c r="F125" s="120">
        <v>7</v>
      </c>
      <c r="G125" s="26"/>
      <c r="H125" s="26"/>
      <c r="I125" s="84"/>
      <c r="J125" s="26"/>
      <c r="K125" s="78"/>
      <c r="L125" s="78"/>
      <c r="M125" s="78">
        <v>60</v>
      </c>
      <c r="N125" s="78">
        <v>50</v>
      </c>
      <c r="O125" s="78"/>
      <c r="P125" s="78"/>
      <c r="Q125" s="79">
        <v>20268.817920000001</v>
      </c>
      <c r="R125" s="79">
        <v>5037.9706080000005</v>
      </c>
      <c r="S125" s="101"/>
      <c r="T125" s="101"/>
      <c r="U125" s="169" t="s">
        <v>238</v>
      </c>
      <c r="V125" s="101"/>
      <c r="W125" s="101"/>
      <c r="X125" s="101">
        <v>49294.3</v>
      </c>
      <c r="Y125" s="101">
        <v>43782.2</v>
      </c>
      <c r="Z125" s="101">
        <v>32717.8</v>
      </c>
      <c r="AA125" s="101">
        <v>31162.1</v>
      </c>
      <c r="AB125" s="101">
        <v>29662.7</v>
      </c>
      <c r="AC125" s="101">
        <v>29662.7</v>
      </c>
      <c r="AD125" s="101">
        <v>41251.1</v>
      </c>
      <c r="AE125" s="101">
        <v>40704.9</v>
      </c>
      <c r="AF125" s="101">
        <v>39597.300000000003</v>
      </c>
      <c r="AG125" s="101">
        <v>37927.699999999997</v>
      </c>
      <c r="AH125" s="101">
        <v>36618.699999999997</v>
      </c>
      <c r="AI125" s="101">
        <v>36618.699999999997</v>
      </c>
      <c r="AJ125" s="127">
        <v>5</v>
      </c>
      <c r="AK125" s="127">
        <v>5</v>
      </c>
      <c r="AL125" s="127">
        <v>5</v>
      </c>
      <c r="AM125" s="127">
        <v>5</v>
      </c>
      <c r="AN125" s="127">
        <v>5</v>
      </c>
      <c r="AO125" s="50">
        <f>SUM(AJ125:AN125)</f>
        <v>25</v>
      </c>
      <c r="AP125" s="96">
        <f>+AO125/25</f>
        <v>1</v>
      </c>
      <c r="AQ125" s="47"/>
      <c r="AR125" s="105"/>
      <c r="AS125" s="47"/>
      <c r="AT125" s="198" t="s">
        <v>346</v>
      </c>
      <c r="AU125" s="87"/>
      <c r="AV125" s="87"/>
      <c r="AW125" s="87">
        <f>+BD125</f>
        <v>29662.7</v>
      </c>
      <c r="AX125" s="87">
        <f>+BJ125</f>
        <v>36618.699999999997</v>
      </c>
      <c r="AY125" s="87">
        <f t="shared" ref="AY125:BJ126" si="109">+X125</f>
        <v>49294.3</v>
      </c>
      <c r="AZ125" s="87">
        <f t="shared" si="109"/>
        <v>43782.2</v>
      </c>
      <c r="BA125" s="87">
        <f t="shared" si="109"/>
        <v>32717.8</v>
      </c>
      <c r="BB125" s="87">
        <f t="shared" si="109"/>
        <v>31162.1</v>
      </c>
      <c r="BC125" s="87">
        <f t="shared" si="109"/>
        <v>29662.7</v>
      </c>
      <c r="BD125" s="87">
        <f t="shared" si="109"/>
        <v>29662.7</v>
      </c>
      <c r="BE125" s="87">
        <f t="shared" si="109"/>
        <v>41251.1</v>
      </c>
      <c r="BF125" s="87">
        <f t="shared" si="109"/>
        <v>40704.9</v>
      </c>
      <c r="BG125" s="87">
        <f t="shared" si="109"/>
        <v>39597.300000000003</v>
      </c>
      <c r="BH125" s="87">
        <f t="shared" si="109"/>
        <v>37927.699999999997</v>
      </c>
      <c r="BI125" s="87">
        <f t="shared" si="109"/>
        <v>36618.699999999997</v>
      </c>
      <c r="BJ125" s="87">
        <f t="shared" si="109"/>
        <v>36618.699999999997</v>
      </c>
      <c r="BK125" s="86"/>
      <c r="BL125" s="86"/>
      <c r="BM125" s="86"/>
      <c r="BN125" s="86"/>
      <c r="BO125" s="86"/>
      <c r="BP125" s="86"/>
    </row>
    <row r="126" spans="2:68" s="7" customFormat="1" x14ac:dyDescent="0.25">
      <c r="B126" s="170" t="s">
        <v>69</v>
      </c>
      <c r="C126" s="86">
        <v>9</v>
      </c>
      <c r="D126" s="61" t="s">
        <v>65</v>
      </c>
      <c r="E126" s="123" t="s">
        <v>255</v>
      </c>
      <c r="F126" s="120">
        <v>7</v>
      </c>
      <c r="G126" s="26"/>
      <c r="H126" s="26"/>
      <c r="I126" s="84"/>
      <c r="J126" s="26"/>
      <c r="K126" s="78"/>
      <c r="L126" s="78"/>
      <c r="M126" s="78"/>
      <c r="N126" s="78"/>
      <c r="O126" s="78"/>
      <c r="P126" s="78"/>
      <c r="Q126" s="79">
        <v>16156.886184000001</v>
      </c>
      <c r="R126" s="79">
        <v>59755.563864000003</v>
      </c>
      <c r="S126" s="101"/>
      <c r="T126" s="101"/>
      <c r="U126" s="169" t="s">
        <v>238</v>
      </c>
      <c r="V126" s="101"/>
      <c r="W126" s="101"/>
      <c r="X126" s="101">
        <v>4259778.8</v>
      </c>
      <c r="Y126" s="101">
        <v>4259778.8</v>
      </c>
      <c r="Z126" s="101">
        <v>4259778.8</v>
      </c>
      <c r="AA126" s="101">
        <v>4259778.8</v>
      </c>
      <c r="AB126" s="101">
        <v>4259778.8</v>
      </c>
      <c r="AC126" s="101">
        <v>4259778.8</v>
      </c>
      <c r="AD126" s="101">
        <v>15707330.800000001</v>
      </c>
      <c r="AE126" s="101">
        <v>15707330.800000001</v>
      </c>
      <c r="AF126" s="101">
        <v>1159066</v>
      </c>
      <c r="AG126" s="101">
        <v>1159066</v>
      </c>
      <c r="AH126" s="101">
        <v>1159066</v>
      </c>
      <c r="AI126" s="101">
        <v>1159066</v>
      </c>
      <c r="AJ126" s="127">
        <v>3</v>
      </c>
      <c r="AK126" s="127">
        <v>5</v>
      </c>
      <c r="AL126" s="127">
        <v>5</v>
      </c>
      <c r="AM126" s="127">
        <v>5</v>
      </c>
      <c r="AN126" s="127">
        <v>5</v>
      </c>
      <c r="AO126" s="50">
        <f>SUM(AJ126:AN126)</f>
        <v>23</v>
      </c>
      <c r="AP126" s="96">
        <f>+AO126/25</f>
        <v>0.92</v>
      </c>
      <c r="AQ126" s="47"/>
      <c r="AR126" s="105"/>
      <c r="AS126" s="47"/>
      <c r="AT126" s="169" t="s">
        <v>305</v>
      </c>
      <c r="AU126" s="87"/>
      <c r="AV126" s="87"/>
      <c r="AW126" s="87">
        <f>+BD126</f>
        <v>4259778.8</v>
      </c>
      <c r="AX126" s="87">
        <f>+BJ126</f>
        <v>1159066</v>
      </c>
      <c r="AY126" s="87">
        <f t="shared" si="109"/>
        <v>4259778.8</v>
      </c>
      <c r="AZ126" s="87">
        <f t="shared" si="109"/>
        <v>4259778.8</v>
      </c>
      <c r="BA126" s="87">
        <f t="shared" si="109"/>
        <v>4259778.8</v>
      </c>
      <c r="BB126" s="87">
        <f t="shared" si="109"/>
        <v>4259778.8</v>
      </c>
      <c r="BC126" s="87">
        <f t="shared" si="109"/>
        <v>4259778.8</v>
      </c>
      <c r="BD126" s="87">
        <f t="shared" si="109"/>
        <v>4259778.8</v>
      </c>
      <c r="BE126" s="87">
        <f t="shared" si="109"/>
        <v>15707330.800000001</v>
      </c>
      <c r="BF126" s="87">
        <f t="shared" si="109"/>
        <v>15707330.800000001</v>
      </c>
      <c r="BG126" s="87">
        <f t="shared" si="109"/>
        <v>1159066</v>
      </c>
      <c r="BH126" s="87">
        <f t="shared" si="109"/>
        <v>1159066</v>
      </c>
      <c r="BI126" s="87">
        <f t="shared" si="109"/>
        <v>1159066</v>
      </c>
      <c r="BJ126" s="87">
        <f t="shared" si="109"/>
        <v>1159066</v>
      </c>
      <c r="BK126" s="86"/>
      <c r="BL126" s="86"/>
      <c r="BM126" s="86"/>
      <c r="BN126" s="86"/>
      <c r="BO126" s="86"/>
      <c r="BP126" s="86"/>
    </row>
    <row r="127" spans="2:68" s="7" customFormat="1" ht="25.5" x14ac:dyDescent="0.25">
      <c r="B127" s="117" t="s">
        <v>247</v>
      </c>
      <c r="C127" s="75">
        <v>10</v>
      </c>
      <c r="D127" s="61" t="s">
        <v>210</v>
      </c>
      <c r="E127" s="123" t="s">
        <v>255</v>
      </c>
      <c r="F127" s="119">
        <v>7</v>
      </c>
      <c r="G127" s="26"/>
      <c r="H127" s="26"/>
      <c r="I127" s="84">
        <v>2.33</v>
      </c>
      <c r="J127" s="26"/>
      <c r="K127" s="78">
        <v>336.8</v>
      </c>
      <c r="L127" s="78">
        <v>269.89999999999998</v>
      </c>
      <c r="M127" s="78">
        <v>600</v>
      </c>
      <c r="N127" s="78">
        <v>400</v>
      </c>
      <c r="O127" s="78"/>
      <c r="P127" s="78"/>
      <c r="Q127" s="79">
        <v>49436.361828000001</v>
      </c>
      <c r="R127" s="79">
        <v>62999.861400000002</v>
      </c>
      <c r="S127" s="101"/>
      <c r="T127" s="101"/>
      <c r="U127" s="116" t="s">
        <v>238</v>
      </c>
      <c r="V127" s="72"/>
      <c r="W127" s="72"/>
      <c r="X127" s="72">
        <v>54588.800000000003</v>
      </c>
      <c r="Y127" s="72">
        <v>54588.800000000003</v>
      </c>
      <c r="Z127" s="72">
        <v>54588.800000000003</v>
      </c>
      <c r="AA127" s="72">
        <v>54588.800000000003</v>
      </c>
      <c r="AB127" s="72">
        <v>54588.800000000003</v>
      </c>
      <c r="AC127" s="72">
        <v>54588.800000000003</v>
      </c>
      <c r="AD127" s="72">
        <v>72118.8</v>
      </c>
      <c r="AE127" s="72">
        <v>72118.8</v>
      </c>
      <c r="AF127" s="72">
        <v>72118.8</v>
      </c>
      <c r="AG127" s="72">
        <v>72118.8</v>
      </c>
      <c r="AH127" s="72">
        <v>72118.8</v>
      </c>
      <c r="AI127" s="72">
        <v>72118.8</v>
      </c>
      <c r="AJ127" s="67">
        <v>5</v>
      </c>
      <c r="AK127" s="67">
        <v>5</v>
      </c>
      <c r="AL127" s="67">
        <v>5</v>
      </c>
      <c r="AM127" s="67">
        <v>5</v>
      </c>
      <c r="AN127" s="67">
        <v>5</v>
      </c>
      <c r="AO127" s="50">
        <f t="shared" si="101"/>
        <v>25</v>
      </c>
      <c r="AP127" s="96">
        <f t="shared" si="102"/>
        <v>1</v>
      </c>
      <c r="AQ127" s="47"/>
      <c r="AR127" s="105"/>
      <c r="AS127" s="47"/>
      <c r="AT127" s="128" t="s">
        <v>261</v>
      </c>
      <c r="AU127" s="87"/>
      <c r="AV127" s="87"/>
      <c r="AW127" s="72">
        <f t="shared" si="103"/>
        <v>54588.800000000003</v>
      </c>
      <c r="AX127" s="72">
        <f t="shared" si="104"/>
        <v>72118.8</v>
      </c>
      <c r="AY127" s="72">
        <v>54588.800000000003</v>
      </c>
      <c r="AZ127" s="72">
        <v>54588.800000000003</v>
      </c>
      <c r="BA127" s="72">
        <v>54588.800000000003</v>
      </c>
      <c r="BB127" s="72">
        <v>54588.800000000003</v>
      </c>
      <c r="BC127" s="72">
        <v>54588.800000000003</v>
      </c>
      <c r="BD127" s="72">
        <v>54588.800000000003</v>
      </c>
      <c r="BE127" s="72">
        <v>72118.8</v>
      </c>
      <c r="BF127" s="72">
        <v>72118.8</v>
      </c>
      <c r="BG127" s="72">
        <v>72118.8</v>
      </c>
      <c r="BH127" s="72">
        <v>72118.8</v>
      </c>
      <c r="BI127" s="72">
        <v>72118.8</v>
      </c>
      <c r="BJ127" s="72">
        <v>72118.8</v>
      </c>
      <c r="BK127" s="67"/>
      <c r="BL127" s="67"/>
      <c r="BM127" s="67"/>
      <c r="BN127" s="67"/>
      <c r="BO127" s="67"/>
      <c r="BP127" s="67"/>
    </row>
    <row r="128" spans="2:68" s="7" customFormat="1" ht="38.25" x14ac:dyDescent="0.25">
      <c r="B128" s="112" t="s">
        <v>214</v>
      </c>
      <c r="C128" s="75">
        <v>11</v>
      </c>
      <c r="D128" s="64" t="s">
        <v>66</v>
      </c>
      <c r="E128" s="123" t="s">
        <v>255</v>
      </c>
      <c r="F128" s="124">
        <v>7</v>
      </c>
      <c r="G128" s="53"/>
      <c r="H128" s="53"/>
      <c r="I128" s="85">
        <v>1.0900000000000001</v>
      </c>
      <c r="J128" s="53"/>
      <c r="K128" s="80">
        <v>575.1</v>
      </c>
      <c r="L128" s="80">
        <v>574.1</v>
      </c>
      <c r="M128" s="80">
        <v>600</v>
      </c>
      <c r="N128" s="80">
        <v>400</v>
      </c>
      <c r="O128" s="80"/>
      <c r="P128" s="80"/>
      <c r="Q128" s="81">
        <v>8285.0874624000007</v>
      </c>
      <c r="R128" s="81">
        <v>3390.75072</v>
      </c>
      <c r="S128" s="106"/>
      <c r="T128" s="106"/>
      <c r="U128" s="118" t="s">
        <v>238</v>
      </c>
      <c r="V128" s="107"/>
      <c r="W128" s="107"/>
      <c r="X128" s="107">
        <v>19891.3</v>
      </c>
      <c r="Y128" s="107">
        <v>22668.1</v>
      </c>
      <c r="Z128" s="107">
        <v>43302</v>
      </c>
      <c r="AA128" s="107">
        <v>48114</v>
      </c>
      <c r="AB128" s="107">
        <v>53460</v>
      </c>
      <c r="AC128" s="107">
        <v>59400</v>
      </c>
      <c r="AD128" s="107">
        <v>19928.8</v>
      </c>
      <c r="AE128" s="107">
        <v>21981.1</v>
      </c>
      <c r="AF128" s="107">
        <v>28868</v>
      </c>
      <c r="AG128" s="107">
        <v>32076</v>
      </c>
      <c r="AH128" s="107">
        <v>35640</v>
      </c>
      <c r="AI128" s="107">
        <v>39600</v>
      </c>
      <c r="AJ128" s="110">
        <v>3</v>
      </c>
      <c r="AK128" s="110">
        <v>3</v>
      </c>
      <c r="AL128" s="110">
        <v>5</v>
      </c>
      <c r="AM128" s="110">
        <v>5</v>
      </c>
      <c r="AN128" s="110">
        <v>5</v>
      </c>
      <c r="AO128" s="108">
        <f t="shared" si="101"/>
        <v>21</v>
      </c>
      <c r="AP128" s="109">
        <f t="shared" si="102"/>
        <v>0.84</v>
      </c>
      <c r="AQ128" s="47"/>
      <c r="AR128" s="105"/>
      <c r="AS128" s="47"/>
      <c r="AT128" s="128" t="s">
        <v>262</v>
      </c>
      <c r="AU128" s="88"/>
      <c r="AV128" s="88"/>
      <c r="AW128" s="88">
        <f t="shared" si="103"/>
        <v>25386.899444156257</v>
      </c>
      <c r="AX128" s="88">
        <f t="shared" si="104"/>
        <v>13950.159999999998</v>
      </c>
      <c r="AY128" s="88">
        <v>19891.3</v>
      </c>
      <c r="AZ128" s="88">
        <f>+AY128*1.05</f>
        <v>20885.865000000002</v>
      </c>
      <c r="BA128" s="88">
        <f t="shared" ref="BA128:BD128" si="110">+AZ128*1.05</f>
        <v>21930.158250000004</v>
      </c>
      <c r="BB128" s="88">
        <f t="shared" si="110"/>
        <v>23026.666162500005</v>
      </c>
      <c r="BC128" s="88">
        <f t="shared" si="110"/>
        <v>24177.999470625007</v>
      </c>
      <c r="BD128" s="88">
        <f t="shared" si="110"/>
        <v>25386.899444156257</v>
      </c>
      <c r="BE128" s="88">
        <v>19928.8</v>
      </c>
      <c r="BF128" s="88">
        <v>19928.8</v>
      </c>
      <c r="BG128" s="88">
        <f>+BF128*0.7</f>
        <v>13950.159999999998</v>
      </c>
      <c r="BH128" s="88">
        <f>+BG128</f>
        <v>13950.159999999998</v>
      </c>
      <c r="BI128" s="88">
        <f t="shared" ref="BI128:BJ128" si="111">+BH128</f>
        <v>13950.159999999998</v>
      </c>
      <c r="BJ128" s="88">
        <f t="shared" si="111"/>
        <v>13950.159999999998</v>
      </c>
      <c r="BK128" s="110"/>
      <c r="BL128" s="110"/>
      <c r="BM128" s="110"/>
      <c r="BN128" s="110"/>
      <c r="BO128" s="110"/>
      <c r="BP128" s="110"/>
    </row>
    <row r="129" spans="2:68" x14ac:dyDescent="0.25">
      <c r="B129" s="176" t="s">
        <v>211</v>
      </c>
      <c r="C129" s="86">
        <v>12</v>
      </c>
      <c r="D129" s="62" t="s">
        <v>65</v>
      </c>
      <c r="E129" s="123" t="s">
        <v>255</v>
      </c>
      <c r="F129" s="120">
        <v>7</v>
      </c>
      <c r="G129" s="26"/>
      <c r="H129" s="26"/>
      <c r="I129" s="84"/>
      <c r="J129" s="26"/>
      <c r="K129" s="78"/>
      <c r="L129" s="78"/>
      <c r="M129" s="78"/>
      <c r="N129" s="78"/>
      <c r="O129" s="78"/>
      <c r="P129" s="78"/>
      <c r="Q129" s="79">
        <v>0</v>
      </c>
      <c r="R129" s="79">
        <v>0</v>
      </c>
      <c r="S129" s="70"/>
      <c r="T129" s="70"/>
      <c r="U129" s="183" t="s">
        <v>237</v>
      </c>
      <c r="V129" s="70"/>
      <c r="W129" s="70"/>
      <c r="X129" s="70"/>
      <c r="Y129" s="70"/>
      <c r="Z129" s="70"/>
      <c r="AA129" s="70"/>
      <c r="AB129" s="70"/>
      <c r="AC129" s="70"/>
      <c r="AD129" s="70"/>
      <c r="AE129" s="70"/>
      <c r="AF129" s="70"/>
      <c r="AG129" s="70"/>
      <c r="AH129" s="70"/>
      <c r="AI129" s="70"/>
      <c r="AJ129" s="126"/>
      <c r="AK129" s="126"/>
      <c r="AL129" s="126"/>
      <c r="AM129" s="126"/>
      <c r="AN129" s="126"/>
      <c r="AO129" s="166">
        <f t="shared" ref="AO129:AO135" si="112">SUM(AJ129:AN129)</f>
        <v>0</v>
      </c>
      <c r="AP129" s="51">
        <f t="shared" si="102"/>
        <v>0</v>
      </c>
      <c r="AQ129" s="47"/>
      <c r="AR129" s="105"/>
      <c r="AS129" s="47"/>
      <c r="AT129" s="197" t="s">
        <v>347</v>
      </c>
      <c r="AU129" s="81"/>
      <c r="AV129" s="81"/>
      <c r="AW129" s="69">
        <f t="shared" si="103"/>
        <v>121.5</v>
      </c>
      <c r="AX129" s="69">
        <f t="shared" si="104"/>
        <v>110.5</v>
      </c>
      <c r="AY129" s="81">
        <f>24.3*5</f>
        <v>121.5</v>
      </c>
      <c r="AZ129" s="81">
        <f t="shared" ref="AZ129:BD129" si="113">+AY129</f>
        <v>121.5</v>
      </c>
      <c r="BA129" s="81">
        <f t="shared" si="113"/>
        <v>121.5</v>
      </c>
      <c r="BB129" s="81">
        <f t="shared" si="113"/>
        <v>121.5</v>
      </c>
      <c r="BC129" s="81">
        <f t="shared" si="113"/>
        <v>121.5</v>
      </c>
      <c r="BD129" s="81">
        <f t="shared" si="113"/>
        <v>121.5</v>
      </c>
      <c r="BE129" s="81">
        <f>22.1*5</f>
        <v>110.5</v>
      </c>
      <c r="BF129" s="81">
        <f t="shared" ref="BF129:BJ129" si="114">+BE129</f>
        <v>110.5</v>
      </c>
      <c r="BG129" s="81">
        <f t="shared" si="114"/>
        <v>110.5</v>
      </c>
      <c r="BH129" s="81">
        <f t="shared" si="114"/>
        <v>110.5</v>
      </c>
      <c r="BI129" s="81">
        <f t="shared" si="114"/>
        <v>110.5</v>
      </c>
      <c r="BJ129" s="81">
        <f t="shared" si="114"/>
        <v>110.5</v>
      </c>
      <c r="BK129" s="65"/>
      <c r="BL129" s="65"/>
      <c r="BM129" s="65"/>
      <c r="BN129" s="65"/>
      <c r="BO129" s="65"/>
      <c r="BP129" s="65"/>
    </row>
    <row r="130" spans="2:68" s="7" customFormat="1" ht="38.25" x14ac:dyDescent="0.25">
      <c r="B130" s="137" t="s">
        <v>207</v>
      </c>
      <c r="C130" s="75">
        <v>13</v>
      </c>
      <c r="D130" s="62" t="s">
        <v>65</v>
      </c>
      <c r="E130" s="123" t="s">
        <v>255</v>
      </c>
      <c r="F130" s="120">
        <v>7</v>
      </c>
      <c r="G130" s="5"/>
      <c r="H130" s="5"/>
      <c r="I130" s="83"/>
      <c r="J130" s="5"/>
      <c r="K130" s="76"/>
      <c r="L130" s="76"/>
      <c r="M130" s="76"/>
      <c r="N130" s="76"/>
      <c r="O130" s="76"/>
      <c r="P130" s="76"/>
      <c r="Q130" s="77">
        <v>1149924.0216398409</v>
      </c>
      <c r="R130" s="77">
        <v>2499569.9490878405</v>
      </c>
      <c r="S130" s="70"/>
      <c r="T130" s="70"/>
      <c r="U130" s="183" t="s">
        <v>237</v>
      </c>
      <c r="V130" s="71"/>
      <c r="W130" s="71"/>
      <c r="X130" s="71"/>
      <c r="Y130" s="71"/>
      <c r="Z130" s="71"/>
      <c r="AA130" s="71"/>
      <c r="AB130" s="71"/>
      <c r="AC130" s="71"/>
      <c r="AD130" s="71"/>
      <c r="AE130" s="71"/>
      <c r="AF130" s="71"/>
      <c r="AG130" s="71"/>
      <c r="AH130" s="71"/>
      <c r="AI130" s="71"/>
      <c r="AJ130" s="66"/>
      <c r="AK130" s="66"/>
      <c r="AL130" s="66"/>
      <c r="AM130" s="66"/>
      <c r="AN130" s="66"/>
      <c r="AO130" s="166">
        <f t="shared" si="112"/>
        <v>0</v>
      </c>
      <c r="AP130" s="51">
        <f t="shared" si="102"/>
        <v>0</v>
      </c>
      <c r="AQ130" s="47"/>
      <c r="AR130" s="105"/>
      <c r="AS130" s="47"/>
      <c r="AT130" s="142" t="s">
        <v>290</v>
      </c>
      <c r="AU130" s="87"/>
      <c r="AV130" s="87"/>
      <c r="AW130" s="87">
        <f t="shared" si="103"/>
        <v>726604.59117335989</v>
      </c>
      <c r="AX130" s="87">
        <f t="shared" si="104"/>
        <v>495945.8514948003</v>
      </c>
      <c r="AY130" s="87">
        <f>+'[1]Autodecl Barranca'!$E$132</f>
        <v>1149924.0216398409</v>
      </c>
      <c r="AZ130" s="87">
        <f>+AY130*1</f>
        <v>1149924.0216398409</v>
      </c>
      <c r="BA130" s="87">
        <f t="shared" ref="BA130:BI130" si="115">+AZ130*1</f>
        <v>1149924.0216398409</v>
      </c>
      <c r="BB130" s="87">
        <f t="shared" si="115"/>
        <v>1149924.0216398409</v>
      </c>
      <c r="BC130" s="87">
        <f t="shared" si="115"/>
        <v>1149924.0216398409</v>
      </c>
      <c r="BD130" s="87">
        <f>+'[1]Autodecl Barranca'!$L$132</f>
        <v>726604.59117335989</v>
      </c>
      <c r="BE130" s="87">
        <f>+'[1]Autodecl Barranca'!$E$133</f>
        <v>2499569.9490878405</v>
      </c>
      <c r="BF130" s="87">
        <f t="shared" si="115"/>
        <v>2499569.9490878405</v>
      </c>
      <c r="BG130" s="87">
        <f t="shared" si="115"/>
        <v>2499569.9490878405</v>
      </c>
      <c r="BH130" s="87">
        <f t="shared" si="115"/>
        <v>2499569.9490878405</v>
      </c>
      <c r="BI130" s="87">
        <f t="shared" si="115"/>
        <v>2499569.9490878405</v>
      </c>
      <c r="BJ130" s="87">
        <f>+'[1]Autodecl Barranca'!$L$133</f>
        <v>495945.8514948003</v>
      </c>
      <c r="BK130" s="66">
        <v>115</v>
      </c>
      <c r="BL130" s="66">
        <v>115</v>
      </c>
      <c r="BM130" s="66">
        <v>115</v>
      </c>
      <c r="BN130" s="66">
        <v>115</v>
      </c>
      <c r="BO130" s="66">
        <v>115</v>
      </c>
      <c r="BP130" s="66">
        <v>115</v>
      </c>
    </row>
    <row r="131" spans="2:68" s="7" customFormat="1" ht="38.25" x14ac:dyDescent="0.25">
      <c r="B131" s="137" t="s">
        <v>204</v>
      </c>
      <c r="C131" s="75">
        <v>14</v>
      </c>
      <c r="D131" s="61" t="s">
        <v>208</v>
      </c>
      <c r="E131" s="136" t="s">
        <v>255</v>
      </c>
      <c r="F131" s="119">
        <v>7</v>
      </c>
      <c r="G131" s="26"/>
      <c r="H131" s="26"/>
      <c r="I131" s="84"/>
      <c r="J131" s="26"/>
      <c r="K131" s="78"/>
      <c r="L131" s="78"/>
      <c r="M131" s="78"/>
      <c r="N131" s="78"/>
      <c r="O131" s="78"/>
      <c r="P131" s="78"/>
      <c r="Q131" s="79">
        <v>28474.497892080002</v>
      </c>
      <c r="R131" s="79">
        <v>22614.482787119996</v>
      </c>
      <c r="S131" s="101"/>
      <c r="T131" s="101"/>
      <c r="U131" s="147" t="s">
        <v>237</v>
      </c>
      <c r="V131" s="101"/>
      <c r="W131" s="101"/>
      <c r="X131" s="101"/>
      <c r="Y131" s="101"/>
      <c r="Z131" s="101"/>
      <c r="AA131" s="101"/>
      <c r="AB131" s="101"/>
      <c r="AC131" s="101"/>
      <c r="AD131" s="101"/>
      <c r="AE131" s="101"/>
      <c r="AF131" s="101"/>
      <c r="AG131" s="101"/>
      <c r="AH131" s="101"/>
      <c r="AI131" s="101"/>
      <c r="AJ131" s="127"/>
      <c r="AK131" s="127"/>
      <c r="AL131" s="127"/>
      <c r="AM131" s="127"/>
      <c r="AN131" s="127"/>
      <c r="AO131" s="50">
        <f t="shared" si="112"/>
        <v>0</v>
      </c>
      <c r="AP131" s="96">
        <f t="shared" si="102"/>
        <v>0</v>
      </c>
      <c r="AQ131" s="47"/>
      <c r="AR131" s="105"/>
      <c r="AS131" s="47"/>
      <c r="AT131" s="142" t="s">
        <v>290</v>
      </c>
      <c r="AU131" s="87"/>
      <c r="AV131" s="87"/>
      <c r="AW131" s="87">
        <f t="shared" si="103"/>
        <v>8101.1775520800002</v>
      </c>
      <c r="AX131" s="87">
        <f t="shared" si="104"/>
        <v>8068.9840264800005</v>
      </c>
      <c r="AY131" s="87">
        <f>+[1]Autodecl!$CD$33</f>
        <v>28474.497892080002</v>
      </c>
      <c r="AZ131" s="87">
        <f>+AY131*(1+[1]Autodecl!$BX$29)</f>
        <v>28474.497892080002</v>
      </c>
      <c r="BA131" s="87">
        <f>+AZ131*(1+[1]Autodecl!$BX$29)</f>
        <v>28474.497892080002</v>
      </c>
      <c r="BB131" s="87">
        <f>+BA131*(1+[1]Autodecl!$BX$29)</f>
        <v>28474.497892080002</v>
      </c>
      <c r="BC131" s="87">
        <f>+BB131*(1+[1]Autodecl!$BX$29)</f>
        <v>28474.497892080002</v>
      </c>
      <c r="BD131" s="87">
        <f>+[1]Autodecl!$CE$33</f>
        <v>8101.1775520800002</v>
      </c>
      <c r="BE131" s="87">
        <f>+[1]Autodecl!$CD$34</f>
        <v>22614.482787119996</v>
      </c>
      <c r="BF131" s="87">
        <f>+BE131*(1+[1]Autodecl!$BX$29)</f>
        <v>22614.482787119996</v>
      </c>
      <c r="BG131" s="87">
        <f>+BF131*(1+[1]Autodecl!$BX$29)</f>
        <v>22614.482787119996</v>
      </c>
      <c r="BH131" s="87">
        <f>+BG131*(1+[1]Autodecl!$BX$29)</f>
        <v>22614.482787119996</v>
      </c>
      <c r="BI131" s="87">
        <f>+BH131*(1+[1]Autodecl!$BX$29)</f>
        <v>22614.482787119996</v>
      </c>
      <c r="BJ131" s="87">
        <f>+[1]Autodecl!$CE$34</f>
        <v>8068.9840264800005</v>
      </c>
      <c r="BK131" s="86">
        <v>5</v>
      </c>
      <c r="BL131" s="86">
        <v>5</v>
      </c>
      <c r="BM131" s="86">
        <v>5</v>
      </c>
      <c r="BN131" s="86">
        <v>5</v>
      </c>
      <c r="BO131" s="86">
        <v>5</v>
      </c>
      <c r="BP131" s="86">
        <v>5</v>
      </c>
    </row>
    <row r="132" spans="2:68" s="7" customFormat="1" ht="38.25" x14ac:dyDescent="0.25">
      <c r="B132" s="137" t="s">
        <v>205</v>
      </c>
      <c r="C132" s="86">
        <v>15</v>
      </c>
      <c r="D132" s="61" t="s">
        <v>209</v>
      </c>
      <c r="E132" s="136" t="s">
        <v>255</v>
      </c>
      <c r="F132" s="119">
        <v>7</v>
      </c>
      <c r="G132" s="26"/>
      <c r="H132" s="26"/>
      <c r="I132" s="84"/>
      <c r="J132" s="26"/>
      <c r="K132" s="78"/>
      <c r="L132" s="78"/>
      <c r="M132" s="78"/>
      <c r="N132" s="78"/>
      <c r="O132" s="78"/>
      <c r="P132" s="78"/>
      <c r="Q132" s="79">
        <v>39688.055999999997</v>
      </c>
      <c r="R132" s="79">
        <v>29646.047519999996</v>
      </c>
      <c r="S132" s="79"/>
      <c r="T132" s="79"/>
      <c r="U132" s="147" t="s">
        <v>237</v>
      </c>
      <c r="V132" s="72"/>
      <c r="W132" s="72"/>
      <c r="X132" s="72"/>
      <c r="Y132" s="72"/>
      <c r="Z132" s="72"/>
      <c r="AA132" s="72"/>
      <c r="AB132" s="72"/>
      <c r="AC132" s="72"/>
      <c r="AD132" s="72"/>
      <c r="AE132" s="72"/>
      <c r="AF132" s="72"/>
      <c r="AG132" s="72"/>
      <c r="AH132" s="72"/>
      <c r="AI132" s="72"/>
      <c r="AJ132" s="67"/>
      <c r="AK132" s="67"/>
      <c r="AL132" s="67"/>
      <c r="AM132" s="67"/>
      <c r="AN132" s="67"/>
      <c r="AO132" s="50">
        <f t="shared" si="112"/>
        <v>0</v>
      </c>
      <c r="AP132" s="96">
        <f t="shared" si="102"/>
        <v>0</v>
      </c>
      <c r="AQ132" s="47"/>
      <c r="AR132" s="105"/>
      <c r="AS132" s="47"/>
      <c r="AT132" s="142" t="s">
        <v>290</v>
      </c>
      <c r="AU132" s="87"/>
      <c r="AV132" s="87"/>
      <c r="AW132" s="87">
        <f t="shared" si="103"/>
        <v>27940.499957364151</v>
      </c>
      <c r="AX132" s="87">
        <f t="shared" si="104"/>
        <v>27940.499957364151</v>
      </c>
      <c r="AY132" s="87">
        <f>+[1]Autodecl!$AHX$33</f>
        <v>40772.582860928858</v>
      </c>
      <c r="AZ132" s="87">
        <f>+AY132*(1+[1]Autodecl!$AHR$29)</f>
        <v>40894.900609511642</v>
      </c>
      <c r="BA132" s="87">
        <f>+AZ132*(1+[1]Autodecl!$AHR$29)</f>
        <v>41017.585311340175</v>
      </c>
      <c r="BB132" s="87">
        <f>+BA132*(1+[1]Autodecl!$AHR$29)</f>
        <v>41140.638067274194</v>
      </c>
      <c r="BC132" s="87">
        <f>+BB132*(1+[1]Autodecl!$AHR$29)</f>
        <v>41264.059981476013</v>
      </c>
      <c r="BD132" s="87">
        <f>+[1]Autodecl!$AHY$33</f>
        <v>27940.499957364151</v>
      </c>
      <c r="BE132" s="87">
        <f>+[1]Autodecl!$AHX$34</f>
        <v>30456.163663149298</v>
      </c>
      <c r="BF132" s="87">
        <f>+BE132*(1+[1]Autodecl!$AHR$29)</f>
        <v>30547.532154138742</v>
      </c>
      <c r="BG132" s="87">
        <f>+BF132*(1+[1]Autodecl!$AHR$29)</f>
        <v>30639.174750601156</v>
      </c>
      <c r="BH132" s="87">
        <f>+BG132*(1+[1]Autodecl!$AHR$29)</f>
        <v>30731.092274852956</v>
      </c>
      <c r="BI132" s="87">
        <f>+BH132*(1+[1]Autodecl!$AHR$29)</f>
        <v>30823.285551677513</v>
      </c>
      <c r="BJ132" s="87">
        <f>+[1]Autodecl!$AHY$34</f>
        <v>27940.499957364151</v>
      </c>
      <c r="BK132" s="67">
        <v>2</v>
      </c>
      <c r="BL132" s="67">
        <v>2</v>
      </c>
      <c r="BM132" s="67">
        <v>2</v>
      </c>
      <c r="BN132" s="67">
        <v>2</v>
      </c>
      <c r="BO132" s="67">
        <v>2</v>
      </c>
      <c r="BP132" s="67">
        <v>2</v>
      </c>
    </row>
    <row r="133" spans="2:68" s="7" customFormat="1" ht="38.25" x14ac:dyDescent="0.25">
      <c r="B133" s="137" t="s">
        <v>206</v>
      </c>
      <c r="C133" s="75">
        <v>16</v>
      </c>
      <c r="D133" s="61" t="s">
        <v>90</v>
      </c>
      <c r="E133" s="136" t="s">
        <v>255</v>
      </c>
      <c r="F133" s="119">
        <v>7</v>
      </c>
      <c r="G133" s="26"/>
      <c r="H133" s="26"/>
      <c r="I133" s="84"/>
      <c r="J133" s="26"/>
      <c r="K133" s="78"/>
      <c r="L133" s="78"/>
      <c r="M133" s="78"/>
      <c r="N133" s="78"/>
      <c r="O133" s="78"/>
      <c r="P133" s="78"/>
      <c r="Q133" s="79">
        <v>186688.85475599999</v>
      </c>
      <c r="R133" s="79">
        <v>123162.88877999998</v>
      </c>
      <c r="S133" s="101"/>
      <c r="T133" s="101"/>
      <c r="U133" s="147" t="s">
        <v>237</v>
      </c>
      <c r="V133" s="72"/>
      <c r="W133" s="72"/>
      <c r="X133" s="72"/>
      <c r="Y133" s="72"/>
      <c r="Z133" s="72"/>
      <c r="AA133" s="72"/>
      <c r="AB133" s="72"/>
      <c r="AC133" s="72"/>
      <c r="AD133" s="72"/>
      <c r="AE133" s="72"/>
      <c r="AF133" s="72"/>
      <c r="AG133" s="72"/>
      <c r="AH133" s="72"/>
      <c r="AI133" s="72"/>
      <c r="AJ133" s="67"/>
      <c r="AK133" s="67"/>
      <c r="AL133" s="67"/>
      <c r="AM133" s="67"/>
      <c r="AN133" s="67"/>
      <c r="AO133" s="50">
        <f t="shared" si="112"/>
        <v>0</v>
      </c>
      <c r="AP133" s="96">
        <f t="shared" si="102"/>
        <v>0</v>
      </c>
      <c r="AQ133" s="47"/>
      <c r="AR133" s="105"/>
      <c r="AS133" s="47"/>
      <c r="AT133" s="142" t="s">
        <v>290</v>
      </c>
      <c r="AU133" s="87"/>
      <c r="AV133" s="87"/>
      <c r="AW133" s="87">
        <f t="shared" si="103"/>
        <v>68413.28385553362</v>
      </c>
      <c r="AX133" s="87">
        <f t="shared" si="104"/>
        <v>68579.11719745188</v>
      </c>
      <c r="AY133" s="87">
        <f>+[1]Autodecl!$AER$33</f>
        <v>188939.22238874683</v>
      </c>
      <c r="AZ133" s="87">
        <f>+AY133*(1+[1]Autodecl!$AEL$29)</f>
        <v>189506.04005591304</v>
      </c>
      <c r="BA133" s="87">
        <f>+AZ133*(1+[1]Autodecl!$AEL$29)</f>
        <v>190074.55817608075</v>
      </c>
      <c r="BB133" s="87">
        <f>+BA133*(1+[1]Autodecl!$AEL$29)</f>
        <v>190644.78185060897</v>
      </c>
      <c r="BC133" s="87">
        <f>+BB133*(1+[1]Autodecl!$AEL$29)</f>
        <v>191216.71619616076</v>
      </c>
      <c r="BD133" s="87">
        <f>+[1]Autodecl!$AES$33</f>
        <v>68413.28385553362</v>
      </c>
      <c r="BE133" s="87">
        <f>+[1]Autodecl!$AER$34</f>
        <v>124647.50755292222</v>
      </c>
      <c r="BF133" s="87">
        <f>+BE133*(1+[1]Autodecl!$AEL$29)</f>
        <v>125021.45007558097</v>
      </c>
      <c r="BG133" s="87">
        <f>+BF133*(1+[1]Autodecl!$AEL$29)</f>
        <v>125396.51442580771</v>
      </c>
      <c r="BH133" s="87">
        <f>+BG133*(1+[1]Autodecl!$AEL$29)</f>
        <v>125772.70396908511</v>
      </c>
      <c r="BI133" s="87">
        <f>+BH133*(1+[1]Autodecl!$AEL$29)</f>
        <v>126150.02208099235</v>
      </c>
      <c r="BJ133" s="87">
        <f>+[1]Autodecl!$AES$34</f>
        <v>68579.11719745188</v>
      </c>
      <c r="BK133" s="67">
        <v>14</v>
      </c>
      <c r="BL133" s="67">
        <v>14</v>
      </c>
      <c r="BM133" s="67">
        <v>14</v>
      </c>
      <c r="BN133" s="67">
        <v>14</v>
      </c>
      <c r="BO133" s="67">
        <v>14</v>
      </c>
      <c r="BP133" s="67">
        <v>14</v>
      </c>
    </row>
    <row r="134" spans="2:68" s="7" customFormat="1" ht="25.5" x14ac:dyDescent="0.25">
      <c r="B134" s="180" t="s">
        <v>249</v>
      </c>
      <c r="C134" s="75">
        <v>17</v>
      </c>
      <c r="D134" s="63" t="s">
        <v>210</v>
      </c>
      <c r="E134" s="123" t="s">
        <v>255</v>
      </c>
      <c r="F134" s="119">
        <v>7</v>
      </c>
      <c r="G134" s="53"/>
      <c r="H134" s="53"/>
      <c r="I134" s="85"/>
      <c r="J134" s="53"/>
      <c r="K134" s="80"/>
      <c r="L134" s="80"/>
      <c r="M134" s="80"/>
      <c r="N134" s="80"/>
      <c r="O134" s="80"/>
      <c r="P134" s="80"/>
      <c r="Q134" s="81">
        <v>21552.293700000002</v>
      </c>
      <c r="R134" s="81">
        <v>70759.609559999997</v>
      </c>
      <c r="S134" s="82"/>
      <c r="T134" s="82"/>
      <c r="U134" s="174" t="s">
        <v>237</v>
      </c>
      <c r="V134" s="73"/>
      <c r="W134" s="73"/>
      <c r="X134" s="73"/>
      <c r="Y134" s="73"/>
      <c r="Z134" s="73"/>
      <c r="AA134" s="73"/>
      <c r="AB134" s="73"/>
      <c r="AC134" s="73"/>
      <c r="AD134" s="73"/>
      <c r="AE134" s="73"/>
      <c r="AF134" s="73"/>
      <c r="AG134" s="73"/>
      <c r="AH134" s="73"/>
      <c r="AI134" s="73"/>
      <c r="AJ134" s="68"/>
      <c r="AK134" s="68"/>
      <c r="AL134" s="68"/>
      <c r="AM134" s="68"/>
      <c r="AN134" s="68"/>
      <c r="AO134" s="56">
        <f t="shared" si="112"/>
        <v>0</v>
      </c>
      <c r="AP134" s="57">
        <f t="shared" si="102"/>
        <v>0</v>
      </c>
      <c r="AQ134" s="47"/>
      <c r="AR134" s="105"/>
      <c r="AS134" s="47"/>
      <c r="AT134" s="197" t="s">
        <v>348</v>
      </c>
      <c r="AU134" s="88"/>
      <c r="AV134" s="88"/>
      <c r="AW134" s="88">
        <f t="shared" si="103"/>
        <v>17241.834960000004</v>
      </c>
      <c r="AX134" s="88">
        <f t="shared" si="104"/>
        <v>56607.687647999999</v>
      </c>
      <c r="AY134" s="81">
        <f t="shared" ref="AY134" si="116">+Q134</f>
        <v>21552.293700000002</v>
      </c>
      <c r="AZ134" s="81">
        <f t="shared" ref="AZ134:BD135" si="117">+AY134</f>
        <v>21552.293700000002</v>
      </c>
      <c r="BA134" s="81">
        <f t="shared" si="117"/>
        <v>21552.293700000002</v>
      </c>
      <c r="BB134" s="81">
        <f t="shared" si="117"/>
        <v>21552.293700000002</v>
      </c>
      <c r="BC134" s="81">
        <f t="shared" si="117"/>
        <v>21552.293700000002</v>
      </c>
      <c r="BD134" s="81">
        <f>+BC134*0.8</f>
        <v>17241.834960000004</v>
      </c>
      <c r="BE134" s="81">
        <f t="shared" ref="BE134" si="118">+R134</f>
        <v>70759.609559999997</v>
      </c>
      <c r="BF134" s="81">
        <f t="shared" ref="BF134:BJ135" si="119">+BE134</f>
        <v>70759.609559999997</v>
      </c>
      <c r="BG134" s="81">
        <f t="shared" si="119"/>
        <v>70759.609559999997</v>
      </c>
      <c r="BH134" s="81">
        <f t="shared" si="119"/>
        <v>70759.609559999997</v>
      </c>
      <c r="BI134" s="81">
        <f t="shared" si="119"/>
        <v>70759.609559999997</v>
      </c>
      <c r="BJ134" s="81">
        <f>+BI134*0.8</f>
        <v>56607.687647999999</v>
      </c>
      <c r="BK134" s="68"/>
      <c r="BL134" s="68"/>
      <c r="BM134" s="68"/>
      <c r="BN134" s="68"/>
      <c r="BO134" s="68"/>
      <c r="BP134" s="68"/>
    </row>
    <row r="135" spans="2:68" s="7" customFormat="1" x14ac:dyDescent="0.25">
      <c r="B135" s="176" t="s">
        <v>215</v>
      </c>
      <c r="C135" s="86">
        <v>18</v>
      </c>
      <c r="D135" s="62" t="s">
        <v>65</v>
      </c>
      <c r="E135" s="123" t="s">
        <v>255</v>
      </c>
      <c r="F135" s="120">
        <v>7</v>
      </c>
      <c r="G135" s="26"/>
      <c r="H135" s="26"/>
      <c r="I135" s="84"/>
      <c r="J135" s="26"/>
      <c r="K135" s="78"/>
      <c r="L135" s="78"/>
      <c r="M135" s="78"/>
      <c r="N135" s="78"/>
      <c r="O135" s="78"/>
      <c r="P135" s="78"/>
      <c r="Q135" s="79">
        <v>0</v>
      </c>
      <c r="R135" s="79">
        <v>0</v>
      </c>
      <c r="S135" s="79"/>
      <c r="T135" s="79"/>
      <c r="U135" s="174" t="s">
        <v>237</v>
      </c>
      <c r="V135" s="72"/>
      <c r="W135" s="72"/>
      <c r="X135" s="72"/>
      <c r="Y135" s="72"/>
      <c r="Z135" s="72"/>
      <c r="AA135" s="72"/>
      <c r="AB135" s="72"/>
      <c r="AC135" s="72"/>
      <c r="AD135" s="72"/>
      <c r="AE135" s="72"/>
      <c r="AF135" s="72"/>
      <c r="AG135" s="72"/>
      <c r="AH135" s="72"/>
      <c r="AI135" s="72"/>
      <c r="AJ135" s="67"/>
      <c r="AK135" s="67"/>
      <c r="AL135" s="67"/>
      <c r="AM135" s="67"/>
      <c r="AN135" s="67"/>
      <c r="AO135" s="166">
        <f t="shared" si="112"/>
        <v>0</v>
      </c>
      <c r="AP135" s="51">
        <f t="shared" si="102"/>
        <v>0</v>
      </c>
      <c r="AQ135" s="47"/>
      <c r="AR135" s="105"/>
      <c r="AS135" s="47"/>
      <c r="AT135" s="197" t="s">
        <v>349</v>
      </c>
      <c r="AU135" s="88"/>
      <c r="AV135" s="88"/>
      <c r="AW135" s="88">
        <f t="shared" si="103"/>
        <v>25228.800000000003</v>
      </c>
      <c r="AX135" s="88">
        <f t="shared" si="104"/>
        <v>12614.400000000001</v>
      </c>
      <c r="AY135" s="182">
        <f>1*800*0.0864*365</f>
        <v>25228.800000000003</v>
      </c>
      <c r="AZ135" s="81">
        <f t="shared" si="117"/>
        <v>25228.800000000003</v>
      </c>
      <c r="BA135" s="81">
        <f t="shared" si="117"/>
        <v>25228.800000000003</v>
      </c>
      <c r="BB135" s="81">
        <f t="shared" si="117"/>
        <v>25228.800000000003</v>
      </c>
      <c r="BC135" s="81">
        <f t="shared" si="117"/>
        <v>25228.800000000003</v>
      </c>
      <c r="BD135" s="81">
        <f t="shared" si="117"/>
        <v>25228.800000000003</v>
      </c>
      <c r="BE135" s="81">
        <f>1*400*0.0864*365</f>
        <v>12614.400000000001</v>
      </c>
      <c r="BF135" s="81">
        <f t="shared" si="119"/>
        <v>12614.400000000001</v>
      </c>
      <c r="BG135" s="81">
        <f t="shared" si="119"/>
        <v>12614.400000000001</v>
      </c>
      <c r="BH135" s="81">
        <f t="shared" si="119"/>
        <v>12614.400000000001</v>
      </c>
      <c r="BI135" s="81">
        <f t="shared" si="119"/>
        <v>12614.400000000001</v>
      </c>
      <c r="BJ135" s="81">
        <f t="shared" si="119"/>
        <v>12614.400000000001</v>
      </c>
      <c r="BK135" s="67"/>
      <c r="BL135" s="67"/>
      <c r="BM135" s="67"/>
      <c r="BN135" s="67"/>
      <c r="BO135" s="67"/>
      <c r="BP135" s="67"/>
    </row>
    <row r="136" spans="2:68" ht="15" customHeight="1" x14ac:dyDescent="0.25">
      <c r="B136" s="59" t="s">
        <v>43</v>
      </c>
      <c r="C136" s="3"/>
      <c r="D136" s="62"/>
      <c r="E136" s="3"/>
      <c r="F136" s="3"/>
      <c r="G136" s="3"/>
      <c r="H136" s="3"/>
      <c r="I136" s="3"/>
      <c r="J136" s="3"/>
      <c r="K136" s="69"/>
      <c r="L136" s="69"/>
      <c r="M136" s="69"/>
      <c r="N136" s="69"/>
      <c r="O136" s="69"/>
      <c r="P136" s="69"/>
      <c r="Q136" s="77">
        <f>SUM(Q120:Q135)</f>
        <v>1524955.3545823211</v>
      </c>
      <c r="R136" s="77">
        <f>SUM(R120:R135)</f>
        <v>2880344.4314469607</v>
      </c>
      <c r="S136" s="77">
        <f>SUM(S120:S135)</f>
        <v>0</v>
      </c>
      <c r="T136" s="77">
        <f>SUM(T120:T135)</f>
        <v>0</v>
      </c>
      <c r="U136" s="3"/>
      <c r="V136" s="69"/>
      <c r="W136" s="69"/>
      <c r="X136" s="69"/>
      <c r="Y136" s="69"/>
      <c r="Z136" s="69"/>
      <c r="AA136" s="69"/>
      <c r="AB136" s="69"/>
      <c r="AC136" s="69"/>
      <c r="AD136" s="69"/>
      <c r="AE136" s="69"/>
      <c r="AF136" s="79"/>
      <c r="AG136" s="69"/>
      <c r="AH136" s="69"/>
      <c r="AI136" s="69"/>
      <c r="AJ136" s="3"/>
      <c r="AK136" s="3"/>
      <c r="AL136" s="3"/>
      <c r="AM136" s="3"/>
      <c r="AN136" s="3"/>
      <c r="AO136" s="3"/>
      <c r="AP136" s="3"/>
      <c r="AQ136" s="6"/>
      <c r="AR136" s="6"/>
      <c r="AS136" s="6"/>
      <c r="AT136" s="3"/>
      <c r="AU136" s="87">
        <f t="shared" ref="AU136:BJ136" si="120">SUM(AU120:AU135)</f>
        <v>0</v>
      </c>
      <c r="AV136" s="87">
        <f t="shared" si="120"/>
        <v>0</v>
      </c>
      <c r="AW136" s="87">
        <f t="shared" si="120"/>
        <v>5247549.3641424924</v>
      </c>
      <c r="AX136" s="87">
        <f t="shared" si="120"/>
        <v>1955028.007444096</v>
      </c>
      <c r="AY136" s="87">
        <f t="shared" si="120"/>
        <v>5843046.5956815965</v>
      </c>
      <c r="AZ136" s="87">
        <f t="shared" si="120"/>
        <v>5839218.1960973451</v>
      </c>
      <c r="BA136" s="87">
        <f t="shared" si="120"/>
        <v>5829889.2921693418</v>
      </c>
      <c r="BB136" s="87">
        <f t="shared" si="120"/>
        <v>5830123.3765123039</v>
      </c>
      <c r="BC136" s="87">
        <f t="shared" si="120"/>
        <v>5830470.6660801815</v>
      </c>
      <c r="BD136" s="87">
        <f t="shared" si="120"/>
        <v>5247549.3641424924</v>
      </c>
      <c r="BE136" s="87">
        <f t="shared" si="120"/>
        <v>18604809.419771034</v>
      </c>
      <c r="BF136" s="87">
        <f t="shared" si="120"/>
        <v>18604728.530784685</v>
      </c>
      <c r="BG136" s="87">
        <f t="shared" si="120"/>
        <v>4049844.1977313687</v>
      </c>
      <c r="BH136" s="87">
        <f t="shared" si="120"/>
        <v>4048642.7047988987</v>
      </c>
      <c r="BI136" s="87">
        <f t="shared" si="120"/>
        <v>4047803.2161876303</v>
      </c>
      <c r="BJ136" s="87">
        <f t="shared" si="120"/>
        <v>1955028.007444096</v>
      </c>
      <c r="BK136" s="3"/>
      <c r="BL136" s="3"/>
      <c r="BM136" s="3"/>
      <c r="BN136" s="3"/>
      <c r="BO136" s="3"/>
      <c r="BP136" s="3"/>
    </row>
    <row r="137" spans="2:68" s="7" customFormat="1" x14ac:dyDescent="0.2">
      <c r="B137" s="47"/>
      <c r="C137" s="184"/>
      <c r="D137" s="47"/>
      <c r="E137" s="47"/>
      <c r="F137" s="47"/>
      <c r="G137" s="184"/>
      <c r="H137" s="184"/>
      <c r="I137" s="184"/>
      <c r="J137" s="184"/>
      <c r="K137" s="184"/>
      <c r="L137" s="184"/>
      <c r="M137" s="47"/>
      <c r="N137" s="47"/>
      <c r="O137" s="47"/>
      <c r="P137" s="47"/>
      <c r="Q137" s="47"/>
      <c r="R137" s="47"/>
      <c r="S137" s="47"/>
      <c r="T137" s="47"/>
      <c r="U137" s="185"/>
      <c r="V137" s="168"/>
      <c r="W137" s="168"/>
      <c r="X137" s="168"/>
      <c r="Y137" s="168"/>
      <c r="Z137" s="168"/>
      <c r="AA137" s="168"/>
      <c r="AB137" s="168"/>
      <c r="AC137" s="168"/>
      <c r="AD137" s="168"/>
      <c r="AE137" s="168"/>
      <c r="AF137" s="168"/>
      <c r="AG137" s="168"/>
      <c r="AH137" s="168"/>
      <c r="AI137" s="168"/>
      <c r="AJ137" s="50"/>
      <c r="AK137" s="50"/>
      <c r="AL137" s="50"/>
      <c r="AM137" s="50"/>
      <c r="AN137" s="50"/>
      <c r="AO137" s="47"/>
      <c r="AP137" s="47"/>
      <c r="AQ137" s="47"/>
      <c r="AR137" s="47"/>
      <c r="AS137" s="47"/>
      <c r="AT137" s="186"/>
      <c r="AU137" s="168"/>
      <c r="AV137" s="168"/>
      <c r="AW137" s="187"/>
      <c r="AX137" s="168"/>
      <c r="AY137" s="168"/>
      <c r="AZ137" s="168"/>
      <c r="BA137" s="168"/>
      <c r="BB137" s="168"/>
      <c r="BC137" s="168"/>
      <c r="BD137" s="168"/>
      <c r="BE137" s="168"/>
      <c r="BF137" s="168"/>
      <c r="BG137" s="168"/>
      <c r="BH137" s="168"/>
      <c r="BI137" s="168"/>
      <c r="BJ137" s="168"/>
      <c r="BK137" s="168"/>
      <c r="BL137" s="168"/>
      <c r="BM137" s="168"/>
      <c r="BN137" s="168"/>
      <c r="BO137" s="168"/>
      <c r="BP137" s="168"/>
    </row>
    <row r="138" spans="2:68" ht="20.100000000000001" customHeight="1" x14ac:dyDescent="0.25">
      <c r="B138" s="221" t="s">
        <v>216</v>
      </c>
      <c r="C138" s="221"/>
      <c r="D138" s="221"/>
      <c r="E138" s="221"/>
      <c r="F138" s="221"/>
      <c r="G138" s="221"/>
      <c r="H138" s="221"/>
      <c r="I138" s="221"/>
      <c r="J138" s="221"/>
      <c r="K138" s="221"/>
      <c r="L138" s="221"/>
      <c r="M138" s="221"/>
      <c r="N138" s="221"/>
      <c r="O138" s="221"/>
      <c r="P138" s="221"/>
      <c r="Q138" s="221"/>
      <c r="R138" s="221"/>
      <c r="S138" s="221"/>
      <c r="T138" s="221"/>
      <c r="U138" s="221"/>
      <c r="V138" s="221"/>
      <c r="W138" s="221"/>
      <c r="X138" s="221"/>
      <c r="Y138" s="221"/>
      <c r="Z138" s="221"/>
      <c r="AA138" s="221"/>
      <c r="AB138" s="221"/>
      <c r="AC138" s="221"/>
      <c r="AD138" s="221"/>
      <c r="AE138" s="221"/>
      <c r="AF138" s="221"/>
      <c r="AG138" s="221"/>
      <c r="AH138" s="221"/>
      <c r="AI138" s="221"/>
      <c r="AJ138" s="221"/>
      <c r="AK138" s="221"/>
      <c r="AL138" s="221"/>
      <c r="AM138" s="221"/>
      <c r="AN138" s="221"/>
      <c r="AO138" s="221"/>
      <c r="AP138" s="221"/>
      <c r="AQ138" s="221"/>
      <c r="AR138" s="221"/>
      <c r="AS138" s="221"/>
      <c r="AT138" s="221"/>
      <c r="AU138" s="221"/>
      <c r="AV138" s="221"/>
      <c r="AW138" s="221"/>
      <c r="AX138" s="221"/>
      <c r="AY138" s="221"/>
      <c r="AZ138" s="221"/>
      <c r="BA138" s="221"/>
      <c r="BB138" s="221"/>
      <c r="BC138" s="221"/>
      <c r="BD138" s="221"/>
      <c r="BE138" s="221"/>
      <c r="BF138" s="221"/>
      <c r="BG138" s="221"/>
      <c r="BH138" s="221"/>
      <c r="BI138" s="221"/>
      <c r="BJ138" s="221"/>
      <c r="BK138" s="221"/>
      <c r="BL138" s="221"/>
      <c r="BM138" s="221"/>
      <c r="BN138" s="221"/>
      <c r="BO138" s="221"/>
      <c r="BP138" s="221"/>
    </row>
    <row r="139" spans="2:68" x14ac:dyDescent="0.25">
      <c r="B139" s="62" t="s">
        <v>221</v>
      </c>
      <c r="C139" s="75">
        <v>1</v>
      </c>
      <c r="D139" s="62" t="s">
        <v>65</v>
      </c>
      <c r="E139" s="122" t="s">
        <v>256</v>
      </c>
      <c r="F139" s="120">
        <v>8</v>
      </c>
      <c r="G139" s="5"/>
      <c r="H139" s="5"/>
      <c r="I139" s="83"/>
      <c r="J139" s="5"/>
      <c r="K139" s="76"/>
      <c r="L139" s="76"/>
      <c r="M139" s="76"/>
      <c r="N139" s="76"/>
      <c r="O139" s="76"/>
      <c r="P139" s="76"/>
      <c r="Q139" s="77">
        <v>0</v>
      </c>
      <c r="R139" s="77">
        <v>0</v>
      </c>
      <c r="S139" s="77"/>
      <c r="T139" s="77"/>
      <c r="U139" s="3"/>
      <c r="V139" s="69"/>
      <c r="W139" s="69"/>
      <c r="X139" s="69">
        <v>35678</v>
      </c>
      <c r="Y139" s="69"/>
      <c r="Z139" s="69"/>
      <c r="AA139" s="69"/>
      <c r="AB139" s="69"/>
      <c r="AC139" s="69"/>
      <c r="AD139" s="69"/>
      <c r="AE139" s="69"/>
      <c r="AF139" s="69"/>
      <c r="AG139" s="69"/>
      <c r="AH139" s="69"/>
      <c r="AI139" s="69"/>
      <c r="AJ139" s="125"/>
      <c r="AK139" s="125"/>
      <c r="AL139" s="125"/>
      <c r="AM139" s="125"/>
      <c r="AN139" s="125"/>
      <c r="AO139" s="166">
        <f>SUM(AJ139:AN139)</f>
        <v>0</v>
      </c>
      <c r="AP139" s="51">
        <f>+AO139/25</f>
        <v>0</v>
      </c>
      <c r="AQ139" s="47"/>
      <c r="AR139" s="105">
        <f>+AP139</f>
        <v>0</v>
      </c>
      <c r="AS139" s="47"/>
      <c r="AT139" s="3"/>
      <c r="AU139" s="69"/>
      <c r="AV139" s="69"/>
      <c r="AW139" s="87">
        <f t="shared" ref="AW139:AW145" si="121">+BD139</f>
        <v>0</v>
      </c>
      <c r="AX139" s="87">
        <f t="shared" ref="AX139:AX145" si="122">+BJ139</f>
        <v>0</v>
      </c>
      <c r="AY139" s="69"/>
      <c r="AZ139" s="69"/>
      <c r="BA139" s="69"/>
      <c r="BB139" s="69"/>
      <c r="BC139" s="69"/>
      <c r="BD139" s="69"/>
      <c r="BE139" s="69"/>
      <c r="BF139" s="69"/>
      <c r="BG139" s="69"/>
      <c r="BH139" s="69"/>
      <c r="BI139" s="69"/>
      <c r="BJ139" s="69"/>
      <c r="BK139" s="66"/>
      <c r="BL139" s="66"/>
      <c r="BM139" s="66"/>
      <c r="BN139" s="66"/>
      <c r="BO139" s="66"/>
      <c r="BP139" s="66"/>
    </row>
    <row r="140" spans="2:68" x14ac:dyDescent="0.25">
      <c r="B140" s="172" t="s">
        <v>306</v>
      </c>
      <c r="C140" s="75">
        <v>2</v>
      </c>
      <c r="D140" s="171" t="s">
        <v>66</v>
      </c>
      <c r="E140" s="122" t="s">
        <v>256</v>
      </c>
      <c r="F140" s="120">
        <v>8</v>
      </c>
      <c r="G140" s="5"/>
      <c r="H140" s="5"/>
      <c r="I140" s="83"/>
      <c r="J140" s="5"/>
      <c r="K140" s="76"/>
      <c r="L140" s="76"/>
      <c r="M140" s="78">
        <v>60</v>
      </c>
      <c r="N140" s="78">
        <v>50</v>
      </c>
      <c r="O140" s="76"/>
      <c r="P140" s="76"/>
      <c r="Q140" s="77">
        <v>703.88352000000009</v>
      </c>
      <c r="R140" s="77">
        <v>317.88287999999994</v>
      </c>
      <c r="S140" s="70"/>
      <c r="T140" s="70"/>
      <c r="U140" s="171" t="s">
        <v>238</v>
      </c>
      <c r="V140" s="70"/>
      <c r="W140" s="70"/>
      <c r="X140" s="70">
        <v>31520.2</v>
      </c>
      <c r="Y140" s="70">
        <v>31520.2</v>
      </c>
      <c r="Z140" s="70">
        <v>31520.2</v>
      </c>
      <c r="AA140" s="70">
        <v>31520.2</v>
      </c>
      <c r="AB140" s="70">
        <v>31520.2</v>
      </c>
      <c r="AC140" s="70">
        <v>31520.2</v>
      </c>
      <c r="AD140" s="70">
        <v>7868.2</v>
      </c>
      <c r="AE140" s="70">
        <v>7868.2</v>
      </c>
      <c r="AF140" s="70">
        <v>7868.2</v>
      </c>
      <c r="AG140" s="70">
        <v>7868.2</v>
      </c>
      <c r="AH140" s="70">
        <v>7868.2</v>
      </c>
      <c r="AI140" s="70">
        <v>7868.2</v>
      </c>
      <c r="AJ140" s="126">
        <v>3</v>
      </c>
      <c r="AK140" s="126"/>
      <c r="AL140" s="126">
        <v>5</v>
      </c>
      <c r="AM140" s="126">
        <v>5</v>
      </c>
      <c r="AN140" s="126">
        <v>5</v>
      </c>
      <c r="AO140" s="166">
        <f>SUM(AJ140:AN140)</f>
        <v>18</v>
      </c>
      <c r="AP140" s="51">
        <f>+AO140/25</f>
        <v>0.72</v>
      </c>
      <c r="AQ140" s="47"/>
      <c r="AR140" s="105"/>
      <c r="AS140" s="47"/>
      <c r="AT140" s="169" t="s">
        <v>305</v>
      </c>
      <c r="AU140" s="87"/>
      <c r="AV140" s="87"/>
      <c r="AW140" s="87">
        <f t="shared" si="121"/>
        <v>31520.2</v>
      </c>
      <c r="AX140" s="87">
        <f t="shared" si="122"/>
        <v>7868.2</v>
      </c>
      <c r="AY140" s="87">
        <f>+X140</f>
        <v>31520.2</v>
      </c>
      <c r="AZ140" s="87">
        <f t="shared" ref="AZ140:BJ142" si="123">+Y140</f>
        <v>31520.2</v>
      </c>
      <c r="BA140" s="87">
        <f t="shared" si="123"/>
        <v>31520.2</v>
      </c>
      <c r="BB140" s="87">
        <f t="shared" si="123"/>
        <v>31520.2</v>
      </c>
      <c r="BC140" s="87">
        <f t="shared" si="123"/>
        <v>31520.2</v>
      </c>
      <c r="BD140" s="87">
        <f t="shared" si="123"/>
        <v>31520.2</v>
      </c>
      <c r="BE140" s="87">
        <f t="shared" si="123"/>
        <v>7868.2</v>
      </c>
      <c r="BF140" s="87">
        <f t="shared" si="123"/>
        <v>7868.2</v>
      </c>
      <c r="BG140" s="87">
        <f t="shared" si="123"/>
        <v>7868.2</v>
      </c>
      <c r="BH140" s="87">
        <f t="shared" si="123"/>
        <v>7868.2</v>
      </c>
      <c r="BI140" s="87">
        <f t="shared" si="123"/>
        <v>7868.2</v>
      </c>
      <c r="BJ140" s="87">
        <f t="shared" si="123"/>
        <v>7868.2</v>
      </c>
      <c r="BK140" s="65"/>
      <c r="BL140" s="65"/>
      <c r="BM140" s="65"/>
      <c r="BN140" s="65"/>
      <c r="BO140" s="65"/>
      <c r="BP140" s="65"/>
    </row>
    <row r="141" spans="2:68" s="7" customFormat="1" x14ac:dyDescent="0.25">
      <c r="B141" s="172" t="s">
        <v>309</v>
      </c>
      <c r="C141" s="75">
        <v>3</v>
      </c>
      <c r="D141" s="61" t="s">
        <v>66</v>
      </c>
      <c r="E141" s="173" t="s">
        <v>256</v>
      </c>
      <c r="F141" s="119">
        <v>8</v>
      </c>
      <c r="G141" s="26"/>
      <c r="H141" s="26"/>
      <c r="I141" s="84"/>
      <c r="J141" s="26"/>
      <c r="K141" s="78"/>
      <c r="L141" s="78"/>
      <c r="M141" s="78">
        <v>60</v>
      </c>
      <c r="N141" s="78">
        <v>50</v>
      </c>
      <c r="O141" s="78"/>
      <c r="P141" s="78"/>
      <c r="Q141" s="79">
        <v>20268.817920000001</v>
      </c>
      <c r="R141" s="79">
        <v>5037.9706080000005</v>
      </c>
      <c r="S141" s="101"/>
      <c r="T141" s="101"/>
      <c r="U141" s="169" t="s">
        <v>238</v>
      </c>
      <c r="V141" s="101"/>
      <c r="W141" s="101"/>
      <c r="X141" s="101">
        <v>9460.7999999999993</v>
      </c>
      <c r="Y141" s="101">
        <v>9460.7999999999993</v>
      </c>
      <c r="Z141" s="101"/>
      <c r="AA141" s="101"/>
      <c r="AB141" s="101"/>
      <c r="AC141" s="101"/>
      <c r="AD141" s="101">
        <v>7884</v>
      </c>
      <c r="AE141" s="101">
        <v>7884</v>
      </c>
      <c r="AF141" s="101"/>
      <c r="AG141" s="101"/>
      <c r="AH141" s="101"/>
      <c r="AI141" s="101"/>
      <c r="AJ141" s="127">
        <v>5</v>
      </c>
      <c r="AK141" s="127">
        <v>5</v>
      </c>
      <c r="AL141" s="127">
        <v>5</v>
      </c>
      <c r="AM141" s="127">
        <v>5</v>
      </c>
      <c r="AN141" s="127">
        <v>5</v>
      </c>
      <c r="AO141" s="50">
        <f>SUM(AJ141:AN141)</f>
        <v>25</v>
      </c>
      <c r="AP141" s="96">
        <f>+AO141/25</f>
        <v>1</v>
      </c>
      <c r="AQ141" s="47"/>
      <c r="AR141" s="47"/>
      <c r="AS141" s="47"/>
      <c r="AT141" s="169" t="s">
        <v>305</v>
      </c>
      <c r="AU141" s="87"/>
      <c r="AV141" s="87"/>
      <c r="AW141" s="87">
        <f t="shared" si="121"/>
        <v>0</v>
      </c>
      <c r="AX141" s="87">
        <f t="shared" si="122"/>
        <v>0</v>
      </c>
      <c r="AY141" s="87">
        <f>+X141</f>
        <v>9460.7999999999993</v>
      </c>
      <c r="AZ141" s="87">
        <f t="shared" si="123"/>
        <v>9460.7999999999993</v>
      </c>
      <c r="BA141" s="87">
        <f t="shared" si="123"/>
        <v>0</v>
      </c>
      <c r="BB141" s="87">
        <f t="shared" si="123"/>
        <v>0</v>
      </c>
      <c r="BC141" s="87">
        <f t="shared" si="123"/>
        <v>0</v>
      </c>
      <c r="BD141" s="87">
        <f t="shared" si="123"/>
        <v>0</v>
      </c>
      <c r="BE141" s="87">
        <f t="shared" si="123"/>
        <v>7884</v>
      </c>
      <c r="BF141" s="87">
        <f t="shared" si="123"/>
        <v>7884</v>
      </c>
      <c r="BG141" s="87">
        <f t="shared" si="123"/>
        <v>0</v>
      </c>
      <c r="BH141" s="87">
        <f t="shared" si="123"/>
        <v>0</v>
      </c>
      <c r="BI141" s="87">
        <f t="shared" si="123"/>
        <v>0</v>
      </c>
      <c r="BJ141" s="87">
        <f t="shared" si="123"/>
        <v>0</v>
      </c>
      <c r="BK141" s="86"/>
      <c r="BL141" s="86"/>
      <c r="BM141" s="86"/>
      <c r="BN141" s="86"/>
      <c r="BO141" s="86"/>
      <c r="BP141" s="86"/>
    </row>
    <row r="142" spans="2:68" s="7" customFormat="1" x14ac:dyDescent="0.25">
      <c r="B142" s="172" t="s">
        <v>308</v>
      </c>
      <c r="C142" s="135">
        <v>4</v>
      </c>
      <c r="D142" s="61" t="s">
        <v>66</v>
      </c>
      <c r="E142" s="152" t="s">
        <v>256</v>
      </c>
      <c r="F142" s="119">
        <v>8</v>
      </c>
      <c r="G142" s="26"/>
      <c r="H142" s="26"/>
      <c r="I142" s="84"/>
      <c r="J142" s="26"/>
      <c r="K142" s="78"/>
      <c r="L142" s="78"/>
      <c r="M142" s="78">
        <v>60</v>
      </c>
      <c r="N142" s="78">
        <v>50</v>
      </c>
      <c r="O142" s="78"/>
      <c r="P142" s="78"/>
      <c r="Q142" s="79">
        <v>0</v>
      </c>
      <c r="R142" s="79">
        <v>0</v>
      </c>
      <c r="S142" s="101"/>
      <c r="T142" s="101"/>
      <c r="U142" s="169" t="s">
        <v>238</v>
      </c>
      <c r="V142" s="72"/>
      <c r="W142" s="72"/>
      <c r="X142" s="72">
        <v>3973.5</v>
      </c>
      <c r="Y142" s="72">
        <v>3973.5</v>
      </c>
      <c r="Z142" s="72"/>
      <c r="AA142" s="72"/>
      <c r="AB142" s="72"/>
      <c r="AC142" s="72"/>
      <c r="AD142" s="72">
        <v>3311.3</v>
      </c>
      <c r="AE142" s="72">
        <v>3311.3</v>
      </c>
      <c r="AF142" s="72"/>
      <c r="AG142" s="72"/>
      <c r="AH142" s="72"/>
      <c r="AI142" s="72"/>
      <c r="AJ142" s="67">
        <v>5</v>
      </c>
      <c r="AK142" s="67">
        <v>5</v>
      </c>
      <c r="AL142" s="67">
        <v>5</v>
      </c>
      <c r="AM142" s="67">
        <v>5</v>
      </c>
      <c r="AN142" s="67"/>
      <c r="AO142" s="50">
        <f t="shared" ref="AO142:AO146" si="124">SUM(AJ142:AN142)</f>
        <v>20</v>
      </c>
      <c r="AP142" s="96">
        <f t="shared" ref="AP142:AP146" si="125">+AO142/25</f>
        <v>0.8</v>
      </c>
      <c r="AQ142" s="47"/>
      <c r="AR142" s="105"/>
      <c r="AS142" s="47"/>
      <c r="AT142" s="169" t="s">
        <v>305</v>
      </c>
      <c r="AU142" s="87"/>
      <c r="AV142" s="87"/>
      <c r="AW142" s="87">
        <f t="shared" si="121"/>
        <v>0</v>
      </c>
      <c r="AX142" s="87">
        <f t="shared" si="122"/>
        <v>0</v>
      </c>
      <c r="AY142" s="87">
        <f>+X142</f>
        <v>3973.5</v>
      </c>
      <c r="AZ142" s="87">
        <f t="shared" si="123"/>
        <v>3973.5</v>
      </c>
      <c r="BA142" s="87">
        <f t="shared" si="123"/>
        <v>0</v>
      </c>
      <c r="BB142" s="87">
        <f t="shared" si="123"/>
        <v>0</v>
      </c>
      <c r="BC142" s="87">
        <f t="shared" si="123"/>
        <v>0</v>
      </c>
      <c r="BD142" s="87">
        <f t="shared" si="123"/>
        <v>0</v>
      </c>
      <c r="BE142" s="87">
        <f t="shared" si="123"/>
        <v>3311.3</v>
      </c>
      <c r="BF142" s="87">
        <f t="shared" si="123"/>
        <v>3311.3</v>
      </c>
      <c r="BG142" s="87">
        <f t="shared" si="123"/>
        <v>0</v>
      </c>
      <c r="BH142" s="87">
        <f t="shared" si="123"/>
        <v>0</v>
      </c>
      <c r="BI142" s="87">
        <f t="shared" si="123"/>
        <v>0</v>
      </c>
      <c r="BJ142" s="87">
        <f t="shared" si="123"/>
        <v>0</v>
      </c>
      <c r="BK142" s="67"/>
      <c r="BL142" s="67"/>
      <c r="BM142" s="67"/>
      <c r="BN142" s="67"/>
      <c r="BO142" s="67"/>
      <c r="BP142" s="67"/>
    </row>
    <row r="143" spans="2:68" s="7" customFormat="1" ht="51" x14ac:dyDescent="0.25">
      <c r="B143" s="98" t="s">
        <v>219</v>
      </c>
      <c r="C143" s="75">
        <v>5</v>
      </c>
      <c r="D143" s="61" t="s">
        <v>210</v>
      </c>
      <c r="E143" s="152" t="s">
        <v>256</v>
      </c>
      <c r="F143" s="119">
        <v>8</v>
      </c>
      <c r="G143" s="26"/>
      <c r="H143" s="26"/>
      <c r="I143" s="84">
        <v>5.89</v>
      </c>
      <c r="J143" s="26"/>
      <c r="K143" s="78">
        <v>385.7</v>
      </c>
      <c r="L143" s="78">
        <v>860</v>
      </c>
      <c r="M143" s="78">
        <v>600</v>
      </c>
      <c r="N143" s="78">
        <v>400</v>
      </c>
      <c r="O143" s="78"/>
      <c r="P143" s="78"/>
      <c r="Q143" s="79">
        <v>12842.405279999999</v>
      </c>
      <c r="R143" s="79">
        <v>26719.506719999998</v>
      </c>
      <c r="S143" s="101"/>
      <c r="T143" s="101"/>
      <c r="U143" s="116" t="s">
        <v>238</v>
      </c>
      <c r="V143" s="101"/>
      <c r="W143" s="101"/>
      <c r="X143" s="101">
        <v>51897.8</v>
      </c>
      <c r="Y143" s="101">
        <v>51897.8</v>
      </c>
      <c r="Z143" s="101">
        <v>51897.8</v>
      </c>
      <c r="AA143" s="101">
        <v>51897.8</v>
      </c>
      <c r="AB143" s="101">
        <v>51897.8</v>
      </c>
      <c r="AC143" s="101">
        <v>51897.8</v>
      </c>
      <c r="AD143" s="101">
        <v>93022.2</v>
      </c>
      <c r="AE143" s="101">
        <v>93022.2</v>
      </c>
      <c r="AF143" s="101">
        <v>93022.2</v>
      </c>
      <c r="AG143" s="101">
        <v>93022.2</v>
      </c>
      <c r="AH143" s="101">
        <v>93022.2</v>
      </c>
      <c r="AI143" s="101">
        <v>93022.2</v>
      </c>
      <c r="AJ143" s="127">
        <v>3</v>
      </c>
      <c r="AK143" s="127">
        <v>3</v>
      </c>
      <c r="AL143" s="127">
        <v>5</v>
      </c>
      <c r="AM143" s="127">
        <v>5</v>
      </c>
      <c r="AN143" s="127">
        <v>3</v>
      </c>
      <c r="AO143" s="50">
        <f t="shared" si="124"/>
        <v>19</v>
      </c>
      <c r="AP143" s="96">
        <f t="shared" si="125"/>
        <v>0.76</v>
      </c>
      <c r="AQ143" s="47"/>
      <c r="AR143" s="105"/>
      <c r="AS143" s="47"/>
      <c r="AT143" s="121" t="s">
        <v>257</v>
      </c>
      <c r="AU143" s="87"/>
      <c r="AV143" s="87"/>
      <c r="AW143" s="87">
        <f t="shared" si="121"/>
        <v>51897.8</v>
      </c>
      <c r="AX143" s="87">
        <f t="shared" si="122"/>
        <v>74417.759999999995</v>
      </c>
      <c r="AY143" s="101">
        <v>51897.8</v>
      </c>
      <c r="AZ143" s="101">
        <v>51897.8</v>
      </c>
      <c r="BA143" s="101">
        <v>51897.8</v>
      </c>
      <c r="BB143" s="101">
        <v>51897.8</v>
      </c>
      <c r="BC143" s="101">
        <v>51897.8</v>
      </c>
      <c r="BD143" s="101">
        <v>51897.8</v>
      </c>
      <c r="BE143" s="101">
        <v>93022.2</v>
      </c>
      <c r="BF143" s="101">
        <v>93022.2</v>
      </c>
      <c r="BG143" s="101">
        <f>+BF143*0.8</f>
        <v>74417.759999999995</v>
      </c>
      <c r="BH143" s="101">
        <f>+BG143</f>
        <v>74417.759999999995</v>
      </c>
      <c r="BI143" s="101">
        <f t="shared" ref="BI143:BJ143" si="126">+BH143</f>
        <v>74417.759999999995</v>
      </c>
      <c r="BJ143" s="101">
        <f t="shared" si="126"/>
        <v>74417.759999999995</v>
      </c>
      <c r="BK143" s="86"/>
      <c r="BL143" s="86"/>
      <c r="BM143" s="86"/>
      <c r="BN143" s="86"/>
      <c r="BO143" s="86"/>
      <c r="BP143" s="86"/>
    </row>
    <row r="144" spans="2:68" s="7" customFormat="1" x14ac:dyDescent="0.25">
      <c r="B144" s="98" t="s">
        <v>70</v>
      </c>
      <c r="C144" s="135">
        <v>6</v>
      </c>
      <c r="D144" s="62" t="s">
        <v>65</v>
      </c>
      <c r="E144" s="60" t="s">
        <v>62</v>
      </c>
      <c r="F144" s="120">
        <v>1</v>
      </c>
      <c r="G144" s="5"/>
      <c r="H144" s="5"/>
      <c r="I144" s="83"/>
      <c r="J144" s="5"/>
      <c r="K144" s="76"/>
      <c r="L144" s="76"/>
      <c r="M144" s="76">
        <v>90</v>
      </c>
      <c r="N144" s="76">
        <v>90</v>
      </c>
      <c r="O144" s="76"/>
      <c r="P144" s="76"/>
      <c r="Q144" s="77">
        <v>13.24512</v>
      </c>
      <c r="R144" s="77">
        <v>2.5228800000000002</v>
      </c>
      <c r="S144" s="70"/>
      <c r="T144" s="70"/>
      <c r="U144" s="95" t="s">
        <v>238</v>
      </c>
      <c r="V144" s="71"/>
      <c r="W144" s="71"/>
      <c r="X144" s="71"/>
      <c r="Y144" s="71"/>
      <c r="Z144" s="71"/>
      <c r="AA144" s="71"/>
      <c r="AB144" s="71"/>
      <c r="AC144" s="71"/>
      <c r="AD144" s="71">
        <v>16.100000000000001</v>
      </c>
      <c r="AE144" s="71">
        <v>17.7</v>
      </c>
      <c r="AF144" s="71">
        <v>19.5</v>
      </c>
      <c r="AG144" s="71">
        <v>21.4</v>
      </c>
      <c r="AH144" s="71">
        <v>23.6</v>
      </c>
      <c r="AI144" s="71">
        <v>23.6</v>
      </c>
      <c r="AJ144" s="9">
        <v>5</v>
      </c>
      <c r="AK144" s="9">
        <v>5</v>
      </c>
      <c r="AL144" s="9">
        <v>5</v>
      </c>
      <c r="AM144" s="9">
        <v>5</v>
      </c>
      <c r="AN144" s="9">
        <v>5</v>
      </c>
      <c r="AO144" s="166">
        <f>SUM(AJ144:AN144)</f>
        <v>25</v>
      </c>
      <c r="AP144" s="51">
        <f>+AO144/25</f>
        <v>1</v>
      </c>
      <c r="AQ144" s="47"/>
      <c r="AR144" s="47"/>
      <c r="AS144" s="47"/>
      <c r="AT144" s="97" t="s">
        <v>241</v>
      </c>
      <c r="AU144" s="87"/>
      <c r="AV144" s="87"/>
      <c r="AW144" s="87">
        <f t="shared" si="121"/>
        <v>2</v>
      </c>
      <c r="AX144" s="87">
        <f t="shared" si="122"/>
        <v>25.960000000000004</v>
      </c>
      <c r="AY144" s="87">
        <v>2</v>
      </c>
      <c r="AZ144" s="87">
        <v>2</v>
      </c>
      <c r="BA144" s="87">
        <v>2</v>
      </c>
      <c r="BB144" s="87">
        <v>2</v>
      </c>
      <c r="BC144" s="87">
        <v>2</v>
      </c>
      <c r="BD144" s="87">
        <v>2</v>
      </c>
      <c r="BE144" s="87">
        <v>16.100000000000001</v>
      </c>
      <c r="BF144" s="87">
        <v>17.7</v>
      </c>
      <c r="BG144" s="87">
        <v>19.5</v>
      </c>
      <c r="BH144" s="87">
        <v>21.4</v>
      </c>
      <c r="BI144" s="87">
        <v>23.6</v>
      </c>
      <c r="BJ144" s="87">
        <f>+BI144*1.1</f>
        <v>25.960000000000004</v>
      </c>
      <c r="BK144" s="66"/>
      <c r="BL144" s="66"/>
      <c r="BM144" s="66"/>
      <c r="BN144" s="66"/>
      <c r="BO144" s="66"/>
      <c r="BP144" s="66"/>
    </row>
    <row r="145" spans="2:68" s="7" customFormat="1" ht="25.5" x14ac:dyDescent="0.25">
      <c r="B145" s="181" t="s">
        <v>304</v>
      </c>
      <c r="C145" s="75">
        <v>7</v>
      </c>
      <c r="D145" s="61" t="s">
        <v>66</v>
      </c>
      <c r="E145" s="122" t="s">
        <v>256</v>
      </c>
      <c r="F145" s="120">
        <v>8</v>
      </c>
      <c r="G145" s="26"/>
      <c r="H145" s="26"/>
      <c r="I145" s="84"/>
      <c r="J145" s="26"/>
      <c r="K145" s="78"/>
      <c r="L145" s="78"/>
      <c r="M145" s="78"/>
      <c r="N145" s="78"/>
      <c r="O145" s="78"/>
      <c r="P145" s="78"/>
      <c r="Q145" s="79">
        <v>1083602.1887999999</v>
      </c>
      <c r="R145" s="79">
        <v>1069574.976</v>
      </c>
      <c r="S145" s="79"/>
      <c r="T145" s="79"/>
      <c r="U145" s="169" t="s">
        <v>237</v>
      </c>
      <c r="V145" s="72"/>
      <c r="W145" s="72"/>
      <c r="X145" s="72"/>
      <c r="Y145" s="72"/>
      <c r="Z145" s="72"/>
      <c r="AA145" s="72"/>
      <c r="AB145" s="72"/>
      <c r="AC145" s="72"/>
      <c r="AD145" s="72"/>
      <c r="AE145" s="72"/>
      <c r="AF145" s="72"/>
      <c r="AG145" s="72"/>
      <c r="AH145" s="72"/>
      <c r="AI145" s="72"/>
      <c r="AJ145" s="67"/>
      <c r="AK145" s="67"/>
      <c r="AL145" s="67"/>
      <c r="AM145" s="67"/>
      <c r="AN145" s="67"/>
      <c r="AO145" s="166">
        <f t="shared" si="124"/>
        <v>0</v>
      </c>
      <c r="AP145" s="51">
        <f t="shared" si="125"/>
        <v>0</v>
      </c>
      <c r="AQ145" s="47"/>
      <c r="AR145" s="105"/>
      <c r="AS145" s="47"/>
      <c r="AT145" s="197" t="s">
        <v>348</v>
      </c>
      <c r="AU145" s="88"/>
      <c r="AV145" s="88"/>
      <c r="AW145" s="88">
        <f t="shared" si="121"/>
        <v>866881.75104</v>
      </c>
      <c r="AX145" s="88">
        <f t="shared" si="122"/>
        <v>855659.98080000002</v>
      </c>
      <c r="AY145" s="81">
        <f t="shared" ref="AY145" si="127">+Q145</f>
        <v>1083602.1887999999</v>
      </c>
      <c r="AZ145" s="81">
        <f t="shared" ref="AZ145:BC145" si="128">+AY145</f>
        <v>1083602.1887999999</v>
      </c>
      <c r="BA145" s="81">
        <f t="shared" si="128"/>
        <v>1083602.1887999999</v>
      </c>
      <c r="BB145" s="81">
        <f t="shared" si="128"/>
        <v>1083602.1887999999</v>
      </c>
      <c r="BC145" s="81">
        <f t="shared" si="128"/>
        <v>1083602.1887999999</v>
      </c>
      <c r="BD145" s="81">
        <f>+BC145*0.8</f>
        <v>866881.75104</v>
      </c>
      <c r="BE145" s="81">
        <f t="shared" ref="BE145" si="129">+R145</f>
        <v>1069574.976</v>
      </c>
      <c r="BF145" s="81">
        <f t="shared" ref="BF145:BI145" si="130">+BE145</f>
        <v>1069574.976</v>
      </c>
      <c r="BG145" s="81">
        <f t="shared" si="130"/>
        <v>1069574.976</v>
      </c>
      <c r="BH145" s="81">
        <f t="shared" si="130"/>
        <v>1069574.976</v>
      </c>
      <c r="BI145" s="81">
        <f t="shared" si="130"/>
        <v>1069574.976</v>
      </c>
      <c r="BJ145" s="81">
        <f>+BI145*0.8</f>
        <v>855659.98080000002</v>
      </c>
      <c r="BK145" s="67"/>
      <c r="BL145" s="67"/>
      <c r="BM145" s="67"/>
      <c r="BN145" s="67"/>
      <c r="BO145" s="67"/>
      <c r="BP145" s="67"/>
    </row>
    <row r="146" spans="2:68" s="7" customFormat="1" ht="51" x14ac:dyDescent="0.25">
      <c r="B146" s="98" t="s">
        <v>218</v>
      </c>
      <c r="C146" s="135">
        <v>8</v>
      </c>
      <c r="D146" s="61" t="s">
        <v>66</v>
      </c>
      <c r="E146" s="122" t="s">
        <v>256</v>
      </c>
      <c r="F146" s="119">
        <v>8</v>
      </c>
      <c r="G146" s="26"/>
      <c r="H146" s="26"/>
      <c r="I146" s="84"/>
      <c r="J146" s="26"/>
      <c r="K146" s="78"/>
      <c r="L146" s="78"/>
      <c r="M146" s="78">
        <v>90</v>
      </c>
      <c r="N146" s="78">
        <v>90</v>
      </c>
      <c r="O146" s="78"/>
      <c r="P146" s="78"/>
      <c r="Q146" s="79">
        <v>149454.61586208001</v>
      </c>
      <c r="R146" s="79">
        <v>112625.85739536001</v>
      </c>
      <c r="S146" s="101"/>
      <c r="T146" s="101"/>
      <c r="U146" s="100" t="s">
        <v>238</v>
      </c>
      <c r="V146" s="72"/>
      <c r="W146" s="72"/>
      <c r="X146" s="72">
        <v>149433</v>
      </c>
      <c r="Y146" s="72">
        <v>150927.29999999999</v>
      </c>
      <c r="Z146" s="72">
        <v>152436.6</v>
      </c>
      <c r="AA146" s="72">
        <v>153961</v>
      </c>
      <c r="AB146" s="72">
        <v>155500.6</v>
      </c>
      <c r="AC146" s="72">
        <v>157055.6</v>
      </c>
      <c r="AD146" s="72">
        <v>112609</v>
      </c>
      <c r="AE146" s="72">
        <v>113735.1</v>
      </c>
      <c r="AF146" s="72">
        <v>114872.4</v>
      </c>
      <c r="AG146" s="72">
        <v>155109.70000000001</v>
      </c>
      <c r="AH146" s="72">
        <v>156664.70000000001</v>
      </c>
      <c r="AI146" s="72">
        <v>158231.29999999999</v>
      </c>
      <c r="AJ146" s="67">
        <v>0</v>
      </c>
      <c r="AK146" s="67">
        <v>0</v>
      </c>
      <c r="AL146" s="67">
        <v>5</v>
      </c>
      <c r="AM146" s="67">
        <v>5</v>
      </c>
      <c r="AN146" s="67">
        <v>0</v>
      </c>
      <c r="AO146" s="50">
        <f t="shared" si="124"/>
        <v>10</v>
      </c>
      <c r="AP146" s="96">
        <f t="shared" si="125"/>
        <v>0.4</v>
      </c>
      <c r="AQ146" s="47"/>
      <c r="AR146" s="105"/>
      <c r="AS146" s="47"/>
      <c r="AT146" s="132" t="s">
        <v>287</v>
      </c>
      <c r="AU146" s="87"/>
      <c r="AV146" s="87"/>
      <c r="AW146" s="87">
        <f>+BD146</f>
        <v>58940.389498422759</v>
      </c>
      <c r="AX146" s="87">
        <f>+BJ146</f>
        <v>58940.389498422759</v>
      </c>
      <c r="AY146" s="87">
        <f>+[1]Autodecl!$ABZ$33</f>
        <v>150203.38498284252</v>
      </c>
      <c r="AZ146" s="87">
        <f>+AY146*(1+[1]Autodecl!$ABF$29)</f>
        <v>150503.7917528082</v>
      </c>
      <c r="BA146" s="87">
        <f>+[1]Autodecl!$ACA$33</f>
        <v>58763.921383743473</v>
      </c>
      <c r="BB146" s="87">
        <f>+BA146*(1+[1]Autodecl!$ABT$29)</f>
        <v>58822.685305127212</v>
      </c>
      <c r="BC146" s="87">
        <f>+BB146*(1+[1]Autodecl!$ABT$29)</f>
        <v>58881.507990432336</v>
      </c>
      <c r="BD146" s="87">
        <f>+BC146*(1+[1]Autodecl!$ABT$29)</f>
        <v>58940.389498422759</v>
      </c>
      <c r="BE146" s="87">
        <f>+[1]Autodecl!$ABZ$34</f>
        <v>113190.1140677325</v>
      </c>
      <c r="BF146" s="87">
        <f>+BE146*(1+[1]Autodecl!$ABT$29)</f>
        <v>113303.30418180022</v>
      </c>
      <c r="BG146" s="87">
        <f>+[1]Autodecl!$ACA$34</f>
        <v>58763.921383743473</v>
      </c>
      <c r="BH146" s="87">
        <f>+BG146*(1+[1]Autodecl!$ABT$29)</f>
        <v>58822.685305127212</v>
      </c>
      <c r="BI146" s="87">
        <f>+BH146*(1+[1]Autodecl!$ABT$29)</f>
        <v>58881.507990432336</v>
      </c>
      <c r="BJ146" s="87">
        <f>+BI146*(1+[1]Autodecl!$ABT$29)</f>
        <v>58940.389498422759</v>
      </c>
      <c r="BK146" s="67">
        <v>2</v>
      </c>
      <c r="BL146" s="67">
        <v>1</v>
      </c>
      <c r="BM146" s="67">
        <v>1</v>
      </c>
      <c r="BN146" s="67">
        <v>1</v>
      </c>
      <c r="BO146" s="67">
        <v>1</v>
      </c>
      <c r="BP146" s="67">
        <v>1</v>
      </c>
    </row>
    <row r="147" spans="2:68" s="7" customFormat="1" ht="38.25" x14ac:dyDescent="0.25">
      <c r="B147" s="137" t="s">
        <v>217</v>
      </c>
      <c r="C147" s="75">
        <v>9</v>
      </c>
      <c r="D147" s="62" t="s">
        <v>210</v>
      </c>
      <c r="E147" s="122" t="s">
        <v>256</v>
      </c>
      <c r="F147" s="120">
        <v>8</v>
      </c>
      <c r="G147" s="5"/>
      <c r="H147" s="5"/>
      <c r="I147" s="83"/>
      <c r="J147" s="5"/>
      <c r="K147" s="76"/>
      <c r="L147" s="76"/>
      <c r="M147" s="76"/>
      <c r="N147" s="76"/>
      <c r="O147" s="76"/>
      <c r="P147" s="76"/>
      <c r="Q147" s="77">
        <v>107209.15487999999</v>
      </c>
      <c r="R147" s="77">
        <v>117874.06558560001</v>
      </c>
      <c r="S147" s="70"/>
      <c r="T147" s="70"/>
      <c r="U147" s="149" t="s">
        <v>237</v>
      </c>
      <c r="V147" s="71"/>
      <c r="W147" s="71"/>
      <c r="X147" s="71"/>
      <c r="Y147" s="71"/>
      <c r="Z147" s="71"/>
      <c r="AA147" s="71"/>
      <c r="AB147" s="71"/>
      <c r="AC147" s="71"/>
      <c r="AD147" s="71"/>
      <c r="AE147" s="71"/>
      <c r="AF147" s="71"/>
      <c r="AG147" s="71"/>
      <c r="AH147" s="71"/>
      <c r="AI147" s="71"/>
      <c r="AJ147" s="66"/>
      <c r="AK147" s="66"/>
      <c r="AL147" s="66"/>
      <c r="AM147" s="66"/>
      <c r="AN147" s="66"/>
      <c r="AO147" s="166">
        <f>SUM(AJ147:AN147)</f>
        <v>0</v>
      </c>
      <c r="AP147" s="51">
        <f>+AO147/25</f>
        <v>0</v>
      </c>
      <c r="AQ147" s="47"/>
      <c r="AR147" s="105"/>
      <c r="AS147" s="47"/>
      <c r="AT147" s="142" t="s">
        <v>290</v>
      </c>
      <c r="AU147" s="87"/>
      <c r="AV147" s="87"/>
      <c r="AW147" s="87">
        <f t="shared" ref="AW147:AW149" si="131">+BD147</f>
        <v>73900.940164017811</v>
      </c>
      <c r="AX147" s="87">
        <f t="shared" ref="AX147:AX149" si="132">+BJ147</f>
        <v>73900.940164017811</v>
      </c>
      <c r="AY147" s="87">
        <f>+[1]Autodecl!$ABL$33</f>
        <v>108936.55693339449</v>
      </c>
      <c r="AZ147" s="87">
        <f>+AY147*(1+[1]Autodecl!$ABT$29)</f>
        <v>109045.49349032788</v>
      </c>
      <c r="BA147" s="87">
        <f>+AZ147*(1+[1]Autodecl!$ABT$29)</f>
        <v>109154.53898381819</v>
      </c>
      <c r="BB147" s="87">
        <f>+BA147*(1+[1]Autodecl!$ABT$29)</f>
        <v>109263.69352280199</v>
      </c>
      <c r="BC147" s="87">
        <f>+BB147*(1+[1]Autodecl!$ABT$29)</f>
        <v>109372.95721632478</v>
      </c>
      <c r="BD147" s="87">
        <f>+[1]Autodecl!$ABM$33</f>
        <v>73900.940164017811</v>
      </c>
      <c r="BE147" s="87">
        <f>+[1]Autodecl!$ABL$34</f>
        <v>119773.30547012696</v>
      </c>
      <c r="BF147" s="87">
        <f>+BE147*(1+[1]Autodecl!$ABT$29)</f>
        <v>119893.07877559707</v>
      </c>
      <c r="BG147" s="87">
        <f>+BF147*(1+[1]Autodecl!$ABT$29)</f>
        <v>120012.97185437265</v>
      </c>
      <c r="BH147" s="87">
        <f>+BG147*(1+[1]Autodecl!$ABT$29)</f>
        <v>120132.98482622701</v>
      </c>
      <c r="BI147" s="87">
        <f>+BH147*(1+[1]Autodecl!$ABT$29)</f>
        <v>120253.11781105322</v>
      </c>
      <c r="BJ147" s="87">
        <f>+[1]Autodecl!$ABM$34</f>
        <v>73900.940164017811</v>
      </c>
      <c r="BK147" s="66">
        <v>1</v>
      </c>
      <c r="BL147" s="66">
        <v>1</v>
      </c>
      <c r="BM147" s="66">
        <v>1</v>
      </c>
      <c r="BN147" s="66">
        <v>1</v>
      </c>
      <c r="BO147" s="66">
        <v>1</v>
      </c>
      <c r="BP147" s="66">
        <v>1</v>
      </c>
    </row>
    <row r="148" spans="2:68" s="7" customFormat="1" x14ac:dyDescent="0.25">
      <c r="B148" s="117" t="s">
        <v>248</v>
      </c>
      <c r="C148" s="75">
        <v>11</v>
      </c>
      <c r="D148" s="61" t="s">
        <v>210</v>
      </c>
      <c r="E148" s="122" t="s">
        <v>256</v>
      </c>
      <c r="F148" s="119">
        <v>8</v>
      </c>
      <c r="G148" s="26"/>
      <c r="H148" s="26"/>
      <c r="I148" s="84">
        <v>3.03</v>
      </c>
      <c r="J148" s="26"/>
      <c r="K148" s="78">
        <v>137.5</v>
      </c>
      <c r="L148" s="78">
        <v>387.1</v>
      </c>
      <c r="M148" s="78">
        <v>600</v>
      </c>
      <c r="N148" s="78">
        <v>400</v>
      </c>
      <c r="O148" s="78"/>
      <c r="P148" s="78"/>
      <c r="Q148" s="79">
        <v>12763.262534400001</v>
      </c>
      <c r="R148" s="79">
        <v>34613.604547199997</v>
      </c>
      <c r="S148" s="79"/>
      <c r="T148" s="79"/>
      <c r="U148" s="116" t="s">
        <v>238</v>
      </c>
      <c r="V148" s="72"/>
      <c r="W148" s="72"/>
      <c r="X148" s="72">
        <v>12794.8</v>
      </c>
      <c r="Y148" s="72">
        <v>12794.8</v>
      </c>
      <c r="Z148" s="72">
        <v>12794.8</v>
      </c>
      <c r="AA148" s="72">
        <v>12794.8</v>
      </c>
      <c r="AB148" s="72">
        <v>12794.8</v>
      </c>
      <c r="AC148" s="72">
        <v>12794.8</v>
      </c>
      <c r="AD148" s="72">
        <v>34613.599999999999</v>
      </c>
      <c r="AE148" s="72">
        <v>34613.599999999999</v>
      </c>
      <c r="AF148" s="72">
        <v>34613.599999999999</v>
      </c>
      <c r="AG148" s="72">
        <v>34613.599999999999</v>
      </c>
      <c r="AH148" s="72">
        <v>34613.599999999999</v>
      </c>
      <c r="AI148" s="72">
        <v>34613.599999999999</v>
      </c>
      <c r="AJ148" s="67">
        <v>5</v>
      </c>
      <c r="AK148" s="67">
        <v>5</v>
      </c>
      <c r="AL148" s="67">
        <v>5</v>
      </c>
      <c r="AM148" s="67">
        <v>5</v>
      </c>
      <c r="AN148" s="67">
        <v>5</v>
      </c>
      <c r="AO148" s="50">
        <f>SUM(AJ148:AN148)</f>
        <v>25</v>
      </c>
      <c r="AP148" s="96">
        <f>+AO148/25</f>
        <v>1</v>
      </c>
      <c r="AQ148" s="47"/>
      <c r="AR148" s="105"/>
      <c r="AS148" s="47"/>
      <c r="AT148" s="121" t="s">
        <v>258</v>
      </c>
      <c r="AU148" s="87"/>
      <c r="AV148" s="87"/>
      <c r="AW148" s="87">
        <f t="shared" si="131"/>
        <v>12794.8</v>
      </c>
      <c r="AX148" s="87">
        <f t="shared" si="132"/>
        <v>34613.599999999999</v>
      </c>
      <c r="AY148" s="72">
        <v>12794.8</v>
      </c>
      <c r="AZ148" s="72">
        <v>12794.8</v>
      </c>
      <c r="BA148" s="72">
        <v>12794.8</v>
      </c>
      <c r="BB148" s="72">
        <v>12794.8</v>
      </c>
      <c r="BC148" s="72">
        <v>12794.8</v>
      </c>
      <c r="BD148" s="72">
        <v>12794.8</v>
      </c>
      <c r="BE148" s="72">
        <v>34613.599999999999</v>
      </c>
      <c r="BF148" s="72">
        <v>34613.599999999999</v>
      </c>
      <c r="BG148" s="72">
        <v>34613.599999999999</v>
      </c>
      <c r="BH148" s="72">
        <v>34613.599999999999</v>
      </c>
      <c r="BI148" s="72">
        <v>34613.599999999999</v>
      </c>
      <c r="BJ148" s="72">
        <v>34613.599999999999</v>
      </c>
      <c r="BK148" s="67"/>
      <c r="BL148" s="67"/>
      <c r="BM148" s="67"/>
      <c r="BN148" s="67"/>
      <c r="BO148" s="67"/>
      <c r="BP148" s="67"/>
    </row>
    <row r="149" spans="2:68" s="7" customFormat="1" ht="25.5" x14ac:dyDescent="0.25">
      <c r="B149" s="176" t="s">
        <v>220</v>
      </c>
      <c r="C149" s="135">
        <v>12</v>
      </c>
      <c r="D149" s="61" t="s">
        <v>210</v>
      </c>
      <c r="E149" s="122" t="s">
        <v>256</v>
      </c>
      <c r="F149" s="120">
        <v>8</v>
      </c>
      <c r="G149" s="26"/>
      <c r="H149" s="26"/>
      <c r="I149" s="84"/>
      <c r="J149" s="26"/>
      <c r="K149" s="78"/>
      <c r="L149" s="78"/>
      <c r="M149" s="78"/>
      <c r="N149" s="78"/>
      <c r="O149" s="78"/>
      <c r="P149" s="78"/>
      <c r="Q149" s="79">
        <v>2898.9182336399995</v>
      </c>
      <c r="R149" s="79">
        <v>9483.00431364</v>
      </c>
      <c r="S149" s="70"/>
      <c r="T149" s="70"/>
      <c r="U149" s="3"/>
      <c r="V149" s="71"/>
      <c r="W149" s="71"/>
      <c r="X149" s="71"/>
      <c r="Y149" s="71"/>
      <c r="Z149" s="71"/>
      <c r="AA149" s="71"/>
      <c r="AB149" s="71"/>
      <c r="AC149" s="71"/>
      <c r="AD149" s="71"/>
      <c r="AE149" s="71"/>
      <c r="AF149" s="71"/>
      <c r="AG149" s="71"/>
      <c r="AH149" s="71"/>
      <c r="AI149" s="71"/>
      <c r="AJ149" s="66"/>
      <c r="AK149" s="66"/>
      <c r="AL149" s="66"/>
      <c r="AM149" s="66"/>
      <c r="AN149" s="66"/>
      <c r="AO149" s="166">
        <f>SUM(AJ149:AN149)</f>
        <v>0</v>
      </c>
      <c r="AP149" s="51">
        <f>+AO149/25</f>
        <v>0</v>
      </c>
      <c r="AQ149" s="47"/>
      <c r="AR149" s="105"/>
      <c r="AS149" s="47"/>
      <c r="AT149" s="197" t="s">
        <v>348</v>
      </c>
      <c r="AU149" s="88"/>
      <c r="AV149" s="88"/>
      <c r="AW149" s="88">
        <f t="shared" si="131"/>
        <v>2898.9182336399995</v>
      </c>
      <c r="AX149" s="88">
        <f t="shared" si="132"/>
        <v>9483.00431364</v>
      </c>
      <c r="AY149" s="81">
        <f t="shared" ref="AY149" si="133">+Q149</f>
        <v>2898.9182336399995</v>
      </c>
      <c r="AZ149" s="81">
        <f t="shared" ref="AZ149:BD149" si="134">+AY149</f>
        <v>2898.9182336399995</v>
      </c>
      <c r="BA149" s="81">
        <f t="shared" si="134"/>
        <v>2898.9182336399995</v>
      </c>
      <c r="BB149" s="81">
        <f t="shared" si="134"/>
        <v>2898.9182336399995</v>
      </c>
      <c r="BC149" s="81">
        <f t="shared" si="134"/>
        <v>2898.9182336399995</v>
      </c>
      <c r="BD149" s="81">
        <f t="shared" si="134"/>
        <v>2898.9182336399995</v>
      </c>
      <c r="BE149" s="81">
        <f t="shared" ref="BE149" si="135">+R149</f>
        <v>9483.00431364</v>
      </c>
      <c r="BF149" s="81">
        <f t="shared" ref="BF149:BJ149" si="136">+BE149</f>
        <v>9483.00431364</v>
      </c>
      <c r="BG149" s="81">
        <f t="shared" si="136"/>
        <v>9483.00431364</v>
      </c>
      <c r="BH149" s="81">
        <f t="shared" si="136"/>
        <v>9483.00431364</v>
      </c>
      <c r="BI149" s="81">
        <f t="shared" si="136"/>
        <v>9483.00431364</v>
      </c>
      <c r="BJ149" s="81">
        <f t="shared" si="136"/>
        <v>9483.00431364</v>
      </c>
      <c r="BK149" s="66"/>
      <c r="BL149" s="66"/>
      <c r="BM149" s="66"/>
      <c r="BN149" s="66"/>
      <c r="BO149" s="66"/>
      <c r="BP149" s="66"/>
    </row>
    <row r="150" spans="2:68" ht="15" customHeight="1" x14ac:dyDescent="0.25">
      <c r="B150" s="59" t="s">
        <v>43</v>
      </c>
      <c r="C150" s="3"/>
      <c r="D150" s="3"/>
      <c r="E150" s="3"/>
      <c r="F150" s="3"/>
      <c r="G150" s="3"/>
      <c r="H150" s="3"/>
      <c r="I150" s="3"/>
      <c r="J150" s="3"/>
      <c r="K150" s="69"/>
      <c r="L150" s="69"/>
      <c r="M150" s="69"/>
      <c r="N150" s="69"/>
      <c r="O150" s="69"/>
      <c r="P150" s="69"/>
      <c r="Q150" s="77">
        <f>SUM(Q139:Q149)</f>
        <v>1389756.4921501197</v>
      </c>
      <c r="R150" s="77">
        <f>SUM(R139:R149)</f>
        <v>1376249.3909298</v>
      </c>
      <c r="S150" s="77">
        <f>SUM(S139:S149)</f>
        <v>0</v>
      </c>
      <c r="T150" s="77">
        <f>SUM(T139:T149)</f>
        <v>0</v>
      </c>
      <c r="U150" s="3"/>
      <c r="V150" s="77">
        <f>SUM(V139:V149)</f>
        <v>0</v>
      </c>
      <c r="W150" s="77">
        <f>SUM(W139:W149)</f>
        <v>0</v>
      </c>
      <c r="X150" s="69"/>
      <c r="Y150" s="69"/>
      <c r="Z150" s="69"/>
      <c r="AA150" s="69"/>
      <c r="AB150" s="69"/>
      <c r="AC150" s="69"/>
      <c r="AD150" s="69"/>
      <c r="AE150" s="69"/>
      <c r="AF150" s="79"/>
      <c r="AG150" s="69"/>
      <c r="AH150" s="69"/>
      <c r="AI150" s="69"/>
      <c r="AJ150" s="3"/>
      <c r="AK150" s="3"/>
      <c r="AL150" s="3"/>
      <c r="AM150" s="3"/>
      <c r="AN150" s="3"/>
      <c r="AO150" s="3"/>
      <c r="AP150" s="3"/>
      <c r="AQ150" s="6"/>
      <c r="AR150" s="6"/>
      <c r="AS150" s="6"/>
      <c r="AT150" s="3"/>
      <c r="AU150" s="87">
        <f t="shared" ref="AU150:BJ150" si="137">SUM(AU139:AU149)</f>
        <v>0</v>
      </c>
      <c r="AV150" s="87">
        <f t="shared" si="137"/>
        <v>0</v>
      </c>
      <c r="AW150" s="87">
        <f t="shared" si="137"/>
        <v>1098836.7989360807</v>
      </c>
      <c r="AX150" s="87">
        <f t="shared" si="137"/>
        <v>1114909.8347760807</v>
      </c>
      <c r="AY150" s="87">
        <f t="shared" si="137"/>
        <v>1455290.1489498769</v>
      </c>
      <c r="AZ150" s="87">
        <f t="shared" si="137"/>
        <v>1455699.4922767761</v>
      </c>
      <c r="BA150" s="87">
        <f t="shared" si="137"/>
        <v>1350634.3674012015</v>
      </c>
      <c r="BB150" s="87">
        <f t="shared" si="137"/>
        <v>1350802.2858615692</v>
      </c>
      <c r="BC150" s="87">
        <f t="shared" si="137"/>
        <v>1350970.3722403971</v>
      </c>
      <c r="BD150" s="87">
        <f t="shared" si="137"/>
        <v>1098836.7989360807</v>
      </c>
      <c r="BE150" s="87">
        <f t="shared" si="137"/>
        <v>1458736.7998514997</v>
      </c>
      <c r="BF150" s="87">
        <f t="shared" si="137"/>
        <v>1458971.3632710373</v>
      </c>
      <c r="BG150" s="87">
        <f t="shared" si="137"/>
        <v>1374753.9335517562</v>
      </c>
      <c r="BH150" s="87">
        <f t="shared" si="137"/>
        <v>1374934.6104449944</v>
      </c>
      <c r="BI150" s="87">
        <f t="shared" si="137"/>
        <v>1375115.766115126</v>
      </c>
      <c r="BJ150" s="87">
        <f t="shared" si="137"/>
        <v>1114909.8347760807</v>
      </c>
      <c r="BK150" s="3"/>
      <c r="BL150" s="3"/>
      <c r="BM150" s="3"/>
      <c r="BN150" s="3"/>
      <c r="BO150" s="3"/>
      <c r="BP150" s="3"/>
    </row>
  </sheetData>
  <sheetProtection algorithmName="SHA-512" hashValue="SWbffblrUhywB/OcaP8yRSAiSwatZiDptZVUs/ID2q6eUf5jy6d53wtOKS2NnJeklD/EKrpTZwoBG73uqwkNOQ==" saltValue="fduwvMyYCwalsERzHUYS+A==" spinCount="100000" sheet="1" formatCells="0" formatColumns="0" formatRows="0" insertColumns="0" insertRows="0" insertHyperlinks="0" deleteColumns="0" deleteRows="0" pivotTables="0"/>
  <autoFilter ref="A8:BP150"/>
  <mergeCells count="45">
    <mergeCell ref="V6:W7"/>
    <mergeCell ref="B2:BP2"/>
    <mergeCell ref="B3:BP3"/>
    <mergeCell ref="B4:BP4"/>
    <mergeCell ref="B5:BP5"/>
    <mergeCell ref="B6:B8"/>
    <mergeCell ref="C6:C8"/>
    <mergeCell ref="D6:D8"/>
    <mergeCell ref="E6:E8"/>
    <mergeCell ref="F6:F8"/>
    <mergeCell ref="G6:G8"/>
    <mergeCell ref="H6:H8"/>
    <mergeCell ref="M6:N6"/>
    <mergeCell ref="O6:P6"/>
    <mergeCell ref="Q6:T6"/>
    <mergeCell ref="U6:U8"/>
    <mergeCell ref="AO6:AT6"/>
    <mergeCell ref="AU6:AV7"/>
    <mergeCell ref="AW6:AX7"/>
    <mergeCell ref="AY6:BJ6"/>
    <mergeCell ref="AO7:AO8"/>
    <mergeCell ref="AP7:AP8"/>
    <mergeCell ref="AQ7:AS7"/>
    <mergeCell ref="AT7:AT8"/>
    <mergeCell ref="B27:BP27"/>
    <mergeCell ref="B14:BP14"/>
    <mergeCell ref="AY7:BD7"/>
    <mergeCell ref="BE7:BJ7"/>
    <mergeCell ref="BK6:BP7"/>
    <mergeCell ref="Q7:R7"/>
    <mergeCell ref="S7:T7"/>
    <mergeCell ref="X7:AC7"/>
    <mergeCell ref="AD7:AI7"/>
    <mergeCell ref="AJ7:AJ8"/>
    <mergeCell ref="AK7:AK8"/>
    <mergeCell ref="AL7:AL8"/>
    <mergeCell ref="AM7:AM8"/>
    <mergeCell ref="AN7:AN8"/>
    <mergeCell ref="X6:AI6"/>
    <mergeCell ref="AJ6:AN6"/>
    <mergeCell ref="B138:BP138"/>
    <mergeCell ref="B119:BP119"/>
    <mergeCell ref="B96:BP96"/>
    <mergeCell ref="B78:BP78"/>
    <mergeCell ref="B38:BP38"/>
  </mergeCells>
  <conditionalFormatting sqref="AR39:AR75">
    <cfRule type="cellIs" dxfId="42" priority="34" operator="between">
      <formula>0.7</formula>
      <formula>0.5</formula>
    </cfRule>
  </conditionalFormatting>
  <conditionalFormatting sqref="AR79:AR93">
    <cfRule type="cellIs" dxfId="41" priority="27" operator="between">
      <formula>0.7</formula>
      <formula>0.5</formula>
    </cfRule>
  </conditionalFormatting>
  <conditionalFormatting sqref="AR97:AR116">
    <cfRule type="cellIs" dxfId="40" priority="21" operator="between">
      <formula>0.7</formula>
      <formula>0.5</formula>
    </cfRule>
  </conditionalFormatting>
  <conditionalFormatting sqref="AR123:AR135 AR120:AR121">
    <cfRule type="cellIs" dxfId="39" priority="17" operator="between">
      <formula>0.7</formula>
      <formula>0.5</formula>
    </cfRule>
  </conditionalFormatting>
  <conditionalFormatting sqref="AR139:AR140 AR142:AR143 AR145:AR149">
    <cfRule type="cellIs" dxfId="38" priority="6" operator="between">
      <formula>0.7</formula>
      <formula>0.5</formula>
    </cfRule>
  </conditionalFormatting>
  <printOptions horizontalCentered="1"/>
  <pageMargins left="0.78740157480314965" right="0.78740157480314965" top="1.1811023622047245" bottom="0.78740157480314965" header="0.39370078740157483" footer="0.39370078740157483"/>
  <pageSetup paperSize="32767" scale="60" orientation="landscape" r:id="rId1"/>
  <extLst>
    <ext xmlns:x14="http://schemas.microsoft.com/office/spreadsheetml/2009/9/main" uri="{78C0D931-6437-407d-A8EE-F0AAD7539E65}">
      <x14:conditionalFormattings>
        <x14:conditionalFormatting xmlns:xm="http://schemas.microsoft.com/office/excel/2006/main">
          <x14:cfRule type="expression" priority="58" id="{6E452078-7E6E-46D7-AAE2-0324AF2F9B91}">
            <xm:f>0.5&lt;'T1 Directos'!AP9&lt;0.7</xm:f>
            <x14:dxf>
              <fill>
                <patternFill>
                  <bgColor rgb="FFFFC000"/>
                </patternFill>
              </fill>
            </x14:dxf>
          </x14:cfRule>
          <xm:sqref>AR9:AR11</xm:sqref>
        </x14:conditionalFormatting>
        <x14:conditionalFormatting xmlns:xm="http://schemas.microsoft.com/office/excel/2006/main">
          <x14:cfRule type="expression" priority="60" id="{250AEB85-B220-4471-9E52-00670447222F}">
            <xm:f>'T1 Directos'!AP9&gt;=0.7</xm:f>
            <x14:dxf>
              <fill>
                <patternFill>
                  <bgColor rgb="FF00B050"/>
                </patternFill>
              </fill>
            </x14:dxf>
          </x14:cfRule>
          <xm:sqref>AQ9:AQ11</xm:sqref>
        </x14:conditionalFormatting>
        <x14:conditionalFormatting xmlns:xm="http://schemas.microsoft.com/office/excel/2006/main">
          <x14:cfRule type="expression" priority="59" id="{C13C90A5-9213-45DF-A9AC-2C4668F53967}">
            <xm:f>'T1 Directos'!AP9&lt;=0.5</xm:f>
            <x14:dxf>
              <fill>
                <patternFill>
                  <bgColor rgb="FFFF0000"/>
                </patternFill>
              </fill>
            </x14:dxf>
          </x14:cfRule>
          <xm:sqref>AS9:AS11</xm:sqref>
        </x14:conditionalFormatting>
        <x14:conditionalFormatting xmlns:xm="http://schemas.microsoft.com/office/excel/2006/main">
          <x14:cfRule type="expression" priority="57" id="{030E9080-9B51-42A2-ACD0-FF4BFC7FBD6E}">
            <xm:f>'T1 Directos'!AP9=0</xm:f>
            <x14:dxf>
              <fill>
                <patternFill patternType="none">
                  <bgColor auto="1"/>
                </patternFill>
              </fill>
            </x14:dxf>
          </x14:cfRule>
          <xm:sqref>AS9:AS11</xm:sqref>
        </x14:conditionalFormatting>
        <x14:conditionalFormatting xmlns:xm="http://schemas.microsoft.com/office/excel/2006/main">
          <x14:cfRule type="expression" priority="44" id="{49B2305A-BB91-42B2-A044-65C1C8812EFC}">
            <xm:f>0.5&lt;'T2 Carare'!AP18&lt;0.7</xm:f>
            <x14:dxf>
              <fill>
                <patternFill>
                  <bgColor rgb="FFFFC000"/>
                </patternFill>
              </fill>
            </x14:dxf>
          </x14:cfRule>
          <xm:sqref>AR15:AR24</xm:sqref>
        </x14:conditionalFormatting>
        <x14:conditionalFormatting xmlns:xm="http://schemas.microsoft.com/office/excel/2006/main">
          <x14:cfRule type="expression" priority="46" id="{7A1FCA29-8A4E-498C-BC6B-8BD4036A159C}">
            <xm:f>'T2 Carare'!AP18&gt;=0.7</xm:f>
            <x14:dxf>
              <fill>
                <patternFill>
                  <bgColor rgb="FF00B050"/>
                </patternFill>
              </fill>
            </x14:dxf>
          </x14:cfRule>
          <xm:sqref>AQ15:AQ24</xm:sqref>
        </x14:conditionalFormatting>
        <x14:conditionalFormatting xmlns:xm="http://schemas.microsoft.com/office/excel/2006/main">
          <x14:cfRule type="expression" priority="43" id="{3A8EBB10-7FC8-40A0-A7C7-DC49135D8386}">
            <xm:f>'T2 Carare'!AP18=0</xm:f>
            <x14:dxf>
              <fill>
                <patternFill patternType="none">
                  <bgColor auto="1"/>
                </patternFill>
              </fill>
            </x14:dxf>
          </x14:cfRule>
          <x14:cfRule type="expression" priority="45" id="{81504002-260F-4818-9287-27154EACB3C6}">
            <xm:f>'T2 Carare'!AP18&lt;=0.5</xm:f>
            <x14:dxf>
              <fill>
                <patternFill>
                  <bgColor rgb="FFFF0000"/>
                </patternFill>
              </fill>
            </x14:dxf>
          </x14:cfRule>
          <xm:sqref>AS15:AS24</xm:sqref>
        </x14:conditionalFormatting>
        <x14:conditionalFormatting xmlns:xm="http://schemas.microsoft.com/office/excel/2006/main">
          <x14:cfRule type="expression" priority="41" id="{26853EDE-EEAC-4B94-B15A-07655DCB0277}">
            <xm:f>'T3 Opon'!AP31=0</xm:f>
            <x14:dxf>
              <fill>
                <patternFill patternType="none">
                  <bgColor auto="1"/>
                </patternFill>
              </fill>
            </x14:dxf>
          </x14:cfRule>
          <x14:cfRule type="expression" priority="42" id="{A731A1F9-BAB8-4C4D-822D-D130AD79E204}">
            <xm:f>'T3 Opon'!AP31&lt;=0.5</xm:f>
            <x14:dxf>
              <fill>
                <patternFill>
                  <bgColor rgb="FFFF0000"/>
                </patternFill>
              </fill>
            </x14:dxf>
          </x14:cfRule>
          <xm:sqref>AS28:AS35</xm:sqref>
        </x14:conditionalFormatting>
        <x14:conditionalFormatting xmlns:xm="http://schemas.microsoft.com/office/excel/2006/main">
          <x14:cfRule type="expression" priority="38" id="{6EE30807-D1E1-4AEF-91AD-E8CB45EDBFCD}">
            <xm:f>0.5&lt;'T3 Opon'!AP31&lt;0.7</xm:f>
            <x14:dxf>
              <fill>
                <patternFill>
                  <bgColor rgb="FFFFC000"/>
                </patternFill>
              </fill>
            </x14:dxf>
          </x14:cfRule>
          <xm:sqref>AR28:AR35</xm:sqref>
        </x14:conditionalFormatting>
        <x14:conditionalFormatting xmlns:xm="http://schemas.microsoft.com/office/excel/2006/main">
          <x14:cfRule type="expression" priority="40" id="{732D6834-BAA3-4C67-BB02-1EE0E271F1F5}">
            <xm:f>'T3 Opon'!AP31&gt;=0.7</xm:f>
            <x14:dxf>
              <fill>
                <patternFill>
                  <bgColor rgb="FF00B050"/>
                </patternFill>
              </fill>
            </x14:dxf>
          </x14:cfRule>
          <xm:sqref>AQ28:AQ35</xm:sqref>
        </x14:conditionalFormatting>
        <x14:conditionalFormatting xmlns:xm="http://schemas.microsoft.com/office/excel/2006/main">
          <x14:cfRule type="expression" priority="33" id="{BB1BD496-A9E4-4004-9FBF-546A6027EC43}">
            <xm:f>'T4 Suarez'!AP42=0</xm:f>
            <x14:dxf>
              <fill>
                <patternFill patternType="none">
                  <bgColor auto="1"/>
                </patternFill>
              </fill>
            </x14:dxf>
          </x14:cfRule>
          <x14:cfRule type="expression" priority="36" id="{05F316AA-73A2-4FD2-88A0-9F005B5394C2}">
            <xm:f>'T4 Suarez'!AP42&lt;=0.5</xm:f>
            <x14:dxf>
              <fill>
                <patternFill>
                  <bgColor rgb="FFFF0000"/>
                </patternFill>
              </fill>
            </x14:dxf>
          </x14:cfRule>
          <xm:sqref>AS39:AS75</xm:sqref>
        </x14:conditionalFormatting>
        <x14:conditionalFormatting xmlns:xm="http://schemas.microsoft.com/office/excel/2006/main">
          <x14:cfRule type="expression" priority="35" id="{F10F6678-D01F-4D9B-BDC7-D5A806560C41}">
            <xm:f>'T4 Suarez'!AP42&gt;=0.7</xm:f>
            <x14:dxf>
              <fill>
                <patternFill>
                  <bgColor rgb="FF00B050"/>
                </patternFill>
              </fill>
            </x14:dxf>
          </x14:cfRule>
          <xm:sqref>AQ39:AQ75</xm:sqref>
        </x14:conditionalFormatting>
        <x14:conditionalFormatting xmlns:xm="http://schemas.microsoft.com/office/excel/2006/main">
          <x14:cfRule type="expression" priority="30" id="{3B959BA6-73FC-4C3B-8566-091F84C2C6DE}">
            <xm:f>'T5 Fonce'!AP82&gt;=0.7</xm:f>
            <x14:dxf>
              <fill>
                <patternFill>
                  <bgColor rgb="FF00B050"/>
                </patternFill>
              </fill>
            </x14:dxf>
          </x14:cfRule>
          <xm:sqref>AQ79:AQ93</xm:sqref>
        </x14:conditionalFormatting>
        <x14:conditionalFormatting xmlns:xm="http://schemas.microsoft.com/office/excel/2006/main">
          <x14:cfRule type="expression" priority="26" id="{63BDAD1A-FDBA-457F-9F2F-E68EAE4A6108}">
            <xm:f>'T5 Fonce'!AP82=0</xm:f>
            <x14:dxf>
              <fill>
                <patternFill patternType="none">
                  <bgColor auto="1"/>
                </patternFill>
              </fill>
            </x14:dxf>
          </x14:cfRule>
          <x14:cfRule type="expression" priority="29" id="{084F81B9-D4BE-4DFC-B13B-D647F3314721}">
            <xm:f>'T5 Fonce'!AP82&lt;=0.5</xm:f>
            <x14:dxf>
              <fill>
                <patternFill>
                  <bgColor rgb="FFFF0000"/>
                </patternFill>
              </fill>
            </x14:dxf>
          </x14:cfRule>
          <xm:sqref>AS79:AS93</xm:sqref>
        </x14:conditionalFormatting>
        <x14:conditionalFormatting xmlns:xm="http://schemas.microsoft.com/office/excel/2006/main">
          <x14:cfRule type="expression" priority="23" id="{19998AF0-9DCB-410E-BE51-D7CD597D4116}">
            <xm:f>'T6 Chicamocha'!AP100&gt;=0.7</xm:f>
            <x14:dxf>
              <fill>
                <patternFill>
                  <bgColor rgb="FF00B050"/>
                </patternFill>
              </fill>
            </x14:dxf>
          </x14:cfRule>
          <xm:sqref>AQ97:AQ116</xm:sqref>
        </x14:conditionalFormatting>
        <x14:conditionalFormatting xmlns:xm="http://schemas.microsoft.com/office/excel/2006/main">
          <x14:cfRule type="expression" priority="20" id="{58DFF962-6ECD-4E89-BC07-1A1D00B00104}">
            <xm:f>'T6 Chicamocha'!AP100=0</xm:f>
            <x14:dxf>
              <fill>
                <patternFill patternType="none">
                  <bgColor auto="1"/>
                </patternFill>
              </fill>
            </x14:dxf>
          </x14:cfRule>
          <x14:cfRule type="expression" priority="22" id="{AAA0B09A-1011-48E3-B9D7-85FDDB31C170}">
            <xm:f>'T6 Chicamocha'!AP100&lt;=0.5</xm:f>
            <x14:dxf>
              <fill>
                <patternFill>
                  <bgColor rgb="FFFF0000"/>
                </patternFill>
              </fill>
            </x14:dxf>
          </x14:cfRule>
          <xm:sqref>AS97:AS116</xm:sqref>
        </x14:conditionalFormatting>
        <x14:conditionalFormatting xmlns:xm="http://schemas.microsoft.com/office/excel/2006/main">
          <x14:cfRule type="expression" priority="19" id="{B43B6F99-018B-458D-AB6C-2E4CBABF5CF0}">
            <xm:f>'T7 Sogamoso'!AP123&gt;=0.7</xm:f>
            <x14:dxf>
              <fill>
                <patternFill>
                  <bgColor rgb="FF00B050"/>
                </patternFill>
              </fill>
            </x14:dxf>
          </x14:cfRule>
          <xm:sqref>AQ120:AQ121 AQ123:AQ135</xm:sqref>
        </x14:conditionalFormatting>
        <x14:conditionalFormatting xmlns:xm="http://schemas.microsoft.com/office/excel/2006/main">
          <x14:cfRule type="expression" priority="16" id="{875486AC-7379-4F67-AB45-0D03DAD82B6B}">
            <xm:f>'T7 Sogamoso'!AP123=0</xm:f>
            <x14:dxf>
              <fill>
                <patternFill patternType="none">
                  <bgColor auto="1"/>
                </patternFill>
              </fill>
            </x14:dxf>
          </x14:cfRule>
          <x14:cfRule type="expression" priority="18" id="{5F7B4263-B2CD-4BB1-ACCB-B569D0BC706B}">
            <xm:f>'T7 Sogamoso'!AP123&lt;=0.5</xm:f>
            <x14:dxf>
              <fill>
                <patternFill>
                  <bgColor rgb="FFFF0000"/>
                </patternFill>
              </fill>
            </x14:dxf>
          </x14:cfRule>
          <xm:sqref>AS120:AS121 AS123:AS135</xm:sqref>
        </x14:conditionalFormatting>
        <x14:conditionalFormatting xmlns:xm="http://schemas.microsoft.com/office/excel/2006/main">
          <x14:cfRule type="expression" priority="13" id="{B7A90BDC-CF99-4090-B6FD-72BEC6F615E7}">
            <xm:f>0.5&lt;'T1 Directos'!AP125&lt;0.7</xm:f>
            <x14:dxf>
              <fill>
                <patternFill>
                  <bgColor rgb="FFFFC000"/>
                </patternFill>
              </fill>
            </x14:dxf>
          </x14:cfRule>
          <xm:sqref>AR122</xm:sqref>
        </x14:conditionalFormatting>
        <x14:conditionalFormatting xmlns:xm="http://schemas.microsoft.com/office/excel/2006/main">
          <x14:cfRule type="expression" priority="15" id="{4710F3E1-EE6F-46D6-8E8A-6FAE5472A8E7}">
            <xm:f>'T1 Directos'!AP125&gt;=0.7</xm:f>
            <x14:dxf>
              <fill>
                <patternFill>
                  <bgColor rgb="FF00B050"/>
                </patternFill>
              </fill>
            </x14:dxf>
          </x14:cfRule>
          <xm:sqref>AQ122</xm:sqref>
        </x14:conditionalFormatting>
        <x14:conditionalFormatting xmlns:xm="http://schemas.microsoft.com/office/excel/2006/main">
          <x14:cfRule type="expression" priority="14" id="{55A80D6B-2AC8-415A-9825-97B5FC25C718}">
            <xm:f>'T1 Directos'!AP125&lt;=0.5</xm:f>
            <x14:dxf>
              <fill>
                <patternFill>
                  <bgColor rgb="FFFF0000"/>
                </patternFill>
              </fill>
            </x14:dxf>
          </x14:cfRule>
          <xm:sqref>AS122</xm:sqref>
        </x14:conditionalFormatting>
        <x14:conditionalFormatting xmlns:xm="http://schemas.microsoft.com/office/excel/2006/main">
          <x14:cfRule type="expression" priority="12" id="{0311191C-8F62-44F7-BDCA-B9CF8928B8B0}">
            <xm:f>'T1 Directos'!AP125=0</xm:f>
            <x14:dxf>
              <fill>
                <patternFill patternType="none">
                  <bgColor auto="1"/>
                </patternFill>
              </fill>
            </x14:dxf>
          </x14:cfRule>
          <xm:sqref>AS122</xm:sqref>
        </x14:conditionalFormatting>
        <x14:conditionalFormatting xmlns:xm="http://schemas.microsoft.com/office/excel/2006/main">
          <x14:cfRule type="expression" priority="8" id="{B7501F2E-A6C7-434B-AF0A-3094CCED2451}">
            <xm:f>'T8 Directos Lebrija'!AP142&gt;=0.7</xm:f>
            <x14:dxf>
              <fill>
                <patternFill>
                  <bgColor rgb="FF00B050"/>
                </patternFill>
              </fill>
            </x14:dxf>
          </x14:cfRule>
          <xm:sqref>AQ139:AQ143 AQ145:AQ149</xm:sqref>
        </x14:conditionalFormatting>
        <x14:conditionalFormatting xmlns:xm="http://schemas.microsoft.com/office/excel/2006/main">
          <x14:cfRule type="expression" priority="5" id="{A6C4157F-2068-4FD2-B13A-D52F89DADEA4}">
            <xm:f>'T8 Directos Lebrija'!AP142=0</xm:f>
            <x14:dxf>
              <fill>
                <patternFill patternType="none">
                  <bgColor auto="1"/>
                </patternFill>
              </fill>
            </x14:dxf>
          </x14:cfRule>
          <x14:cfRule type="expression" priority="7" id="{B7484B42-F97C-422A-A9D6-CF48B3765513}">
            <xm:f>'T8 Directos Lebrija'!AP142&lt;=0.5</xm:f>
            <x14:dxf>
              <fill>
                <patternFill>
                  <bgColor rgb="FFFF0000"/>
                </patternFill>
              </fill>
            </x14:dxf>
          </x14:cfRule>
          <xm:sqref>AS139:AS140 AS142:AS143 AS145:AS149</xm:sqref>
        </x14:conditionalFormatting>
        <x14:conditionalFormatting xmlns:xm="http://schemas.microsoft.com/office/excel/2006/main">
          <x14:cfRule type="expression" priority="9" id="{636D55F1-966D-4D89-A0AE-E0B350684824}">
            <xm:f>0.5&lt;'T1 Directos'!#REF!&lt;0.7</xm:f>
            <x14:dxf>
              <fill>
                <patternFill>
                  <bgColor rgb="FFFFC000"/>
                </patternFill>
              </fill>
            </x14:dxf>
          </x14:cfRule>
          <xm:sqref>AR141</xm:sqref>
        </x14:conditionalFormatting>
        <x14:conditionalFormatting xmlns:xm="http://schemas.microsoft.com/office/excel/2006/main">
          <x14:cfRule type="expression" priority="10" id="{9A486A38-E0AC-4A82-B05C-D235A489369A}">
            <xm:f>'T1 Directos'!#REF!&lt;=0.5</xm:f>
            <x14:dxf>
              <fill>
                <patternFill>
                  <bgColor rgb="FFFF0000"/>
                </patternFill>
              </fill>
            </x14:dxf>
          </x14:cfRule>
          <xm:sqref>AS141</xm:sqref>
        </x14:conditionalFormatting>
        <x14:conditionalFormatting xmlns:xm="http://schemas.microsoft.com/office/excel/2006/main">
          <x14:cfRule type="expression" priority="11" id="{F6B2B773-4971-4115-B7FA-EBB0357E4EAD}">
            <xm:f>'T1 Directos'!#REF!=0</xm:f>
            <x14:dxf>
              <fill>
                <patternFill patternType="none">
                  <bgColor auto="1"/>
                </patternFill>
              </fill>
            </x14:dxf>
          </x14:cfRule>
          <xm:sqref>AS141</xm:sqref>
        </x14:conditionalFormatting>
        <x14:conditionalFormatting xmlns:xm="http://schemas.microsoft.com/office/excel/2006/main">
          <x14:cfRule type="expression" priority="2" id="{39A42C55-FFF5-4206-A63B-46AA0BCCBAC6}">
            <xm:f>0.5&lt;'T1 Directos'!AP146&lt;0.7</xm:f>
            <x14:dxf>
              <fill>
                <patternFill>
                  <bgColor rgb="FFFFC000"/>
                </patternFill>
              </fill>
            </x14:dxf>
          </x14:cfRule>
          <xm:sqref>AR144</xm:sqref>
        </x14:conditionalFormatting>
        <x14:conditionalFormatting xmlns:xm="http://schemas.microsoft.com/office/excel/2006/main">
          <x14:cfRule type="expression" priority="4" id="{46DC049A-D3A9-40E9-9AA0-9E06030AA291}">
            <xm:f>'T1 Directos'!AP146&gt;=0.7</xm:f>
            <x14:dxf>
              <fill>
                <patternFill>
                  <bgColor rgb="FF00B050"/>
                </patternFill>
              </fill>
            </x14:dxf>
          </x14:cfRule>
          <xm:sqref>AQ144</xm:sqref>
        </x14:conditionalFormatting>
        <x14:conditionalFormatting xmlns:xm="http://schemas.microsoft.com/office/excel/2006/main">
          <x14:cfRule type="expression" priority="3" id="{5C4E448E-5F83-4D9F-898C-4F88D01E8569}">
            <xm:f>'T1 Directos'!AP146&lt;=0.5</xm:f>
            <x14:dxf>
              <fill>
                <patternFill>
                  <bgColor rgb="FFFF0000"/>
                </patternFill>
              </fill>
            </x14:dxf>
          </x14:cfRule>
          <xm:sqref>AS144</xm:sqref>
        </x14:conditionalFormatting>
        <x14:conditionalFormatting xmlns:xm="http://schemas.microsoft.com/office/excel/2006/main">
          <x14:cfRule type="expression" priority="1" id="{90FE9C94-B4B4-4871-BE90-210DB7F8EC59}">
            <xm:f>'T1 Directos'!AP146=0</xm:f>
            <x14:dxf>
              <fill>
                <patternFill patternType="none">
                  <bgColor auto="1"/>
                </patternFill>
              </fill>
            </x14:dxf>
          </x14:cfRule>
          <xm:sqref>AS144</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promptTitle="Evaluación propuesta" prompt="Califique el criterio">
          <x14:formula1>
            <xm:f>'Criterios de evaluación'!$B$5:$B$7</xm:f>
          </x14:formula1>
          <xm:sqref>AJ9:AN11 AJ15:AN24 AJ28:AN35 AJ39:AN75 AJ79:AN93 AJ97:AN116 AJ120:AN135 AJ139:AN149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7"/>
  <sheetViews>
    <sheetView workbookViewId="0">
      <selection activeCell="B2" sqref="B2:H2"/>
    </sheetView>
  </sheetViews>
  <sheetFormatPr baseColWidth="10" defaultRowHeight="15" customHeight="1" x14ac:dyDescent="0.2"/>
  <cols>
    <col min="1" max="1" width="11.42578125" style="194"/>
    <col min="2" max="2" width="8" style="193" customWidth="1"/>
    <col min="3" max="3" width="29" style="193" customWidth="1"/>
    <col min="4" max="4" width="8.85546875" style="193" customWidth="1"/>
    <col min="5" max="5" width="41" style="193" hidden="1" customWidth="1"/>
    <col min="6" max="6" width="8" style="193" customWidth="1"/>
    <col min="7" max="7" width="32.85546875" style="193" customWidth="1"/>
    <col min="8" max="8" width="8.42578125" style="193" customWidth="1"/>
    <col min="9" max="16384" width="11.42578125" style="194"/>
  </cols>
  <sheetData>
    <row r="2" spans="2:8" ht="18" customHeight="1" x14ac:dyDescent="0.2">
      <c r="B2" s="207" t="s">
        <v>314</v>
      </c>
      <c r="C2" s="208"/>
      <c r="D2" s="208"/>
      <c r="E2" s="208"/>
      <c r="F2" s="208"/>
      <c r="G2" s="208"/>
      <c r="H2" s="209"/>
    </row>
    <row r="3" spans="2:8" ht="15" customHeight="1" x14ac:dyDescent="0.2">
      <c r="B3" s="188" t="s">
        <v>315</v>
      </c>
      <c r="C3" s="188" t="s">
        <v>3</v>
      </c>
      <c r="D3" s="188" t="s">
        <v>15</v>
      </c>
      <c r="E3" s="188" t="s">
        <v>316</v>
      </c>
      <c r="F3" s="188" t="s">
        <v>315</v>
      </c>
      <c r="G3" s="188" t="s">
        <v>317</v>
      </c>
      <c r="H3" s="188" t="s">
        <v>15</v>
      </c>
    </row>
    <row r="4" spans="2:8" ht="15" customHeight="1" x14ac:dyDescent="0.2">
      <c r="B4" s="189">
        <v>1</v>
      </c>
      <c r="C4" s="190" t="s">
        <v>64</v>
      </c>
      <c r="D4" s="190">
        <v>2</v>
      </c>
      <c r="E4" s="190"/>
      <c r="F4" s="191">
        <v>1</v>
      </c>
      <c r="G4" s="190" t="s">
        <v>318</v>
      </c>
      <c r="H4" s="192">
        <v>1</v>
      </c>
    </row>
    <row r="5" spans="2:8" ht="15" customHeight="1" x14ac:dyDescent="0.2">
      <c r="B5" s="189">
        <v>2</v>
      </c>
      <c r="C5" s="190" t="s">
        <v>89</v>
      </c>
      <c r="D5" s="190">
        <v>3</v>
      </c>
      <c r="E5" s="190" t="s">
        <v>319</v>
      </c>
      <c r="F5" s="191">
        <v>2</v>
      </c>
      <c r="G5" s="190" t="s">
        <v>334</v>
      </c>
      <c r="H5" s="192">
        <v>4</v>
      </c>
    </row>
    <row r="6" spans="2:8" ht="15" customHeight="1" x14ac:dyDescent="0.2">
      <c r="B6" s="189">
        <v>3</v>
      </c>
      <c r="C6" s="190" t="s">
        <v>123</v>
      </c>
      <c r="D6" s="190">
        <v>4</v>
      </c>
      <c r="E6" s="190" t="s">
        <v>320</v>
      </c>
      <c r="F6" s="191">
        <v>3</v>
      </c>
      <c r="G6" s="190" t="s">
        <v>321</v>
      </c>
      <c r="H6" s="192">
        <v>4</v>
      </c>
    </row>
    <row r="7" spans="2:8" ht="15" customHeight="1" x14ac:dyDescent="0.2">
      <c r="B7" s="189">
        <v>4</v>
      </c>
      <c r="C7" s="190" t="s">
        <v>270</v>
      </c>
      <c r="D7" s="190">
        <v>4</v>
      </c>
      <c r="E7" s="190" t="s">
        <v>322</v>
      </c>
      <c r="F7" s="191">
        <v>4</v>
      </c>
      <c r="G7" s="190" t="s">
        <v>323</v>
      </c>
      <c r="H7" s="192">
        <v>7</v>
      </c>
    </row>
    <row r="8" spans="2:8" ht="15" customHeight="1" x14ac:dyDescent="0.2">
      <c r="B8" s="189">
        <v>5</v>
      </c>
      <c r="C8" s="190" t="s">
        <v>324</v>
      </c>
      <c r="D8" s="190">
        <v>4</v>
      </c>
      <c r="E8" s="190"/>
      <c r="F8" s="191">
        <v>5</v>
      </c>
      <c r="G8" s="190" t="s">
        <v>247</v>
      </c>
      <c r="H8" s="192">
        <v>7</v>
      </c>
    </row>
    <row r="9" spans="2:8" ht="15" customHeight="1" x14ac:dyDescent="0.2">
      <c r="B9" s="189">
        <v>6</v>
      </c>
      <c r="C9" s="190" t="s">
        <v>121</v>
      </c>
      <c r="D9" s="190">
        <v>4</v>
      </c>
      <c r="E9" s="190"/>
      <c r="F9" s="191">
        <v>6</v>
      </c>
      <c r="G9" s="190" t="s">
        <v>325</v>
      </c>
      <c r="H9" s="192">
        <v>7</v>
      </c>
    </row>
    <row r="10" spans="2:8" ht="15" customHeight="1" x14ac:dyDescent="0.2">
      <c r="B10" s="189">
        <v>7</v>
      </c>
      <c r="C10" s="190" t="s">
        <v>127</v>
      </c>
      <c r="D10" s="190">
        <v>4</v>
      </c>
      <c r="E10" s="190"/>
      <c r="F10" s="191">
        <v>7</v>
      </c>
      <c r="G10" s="190" t="s">
        <v>326</v>
      </c>
      <c r="H10" s="192">
        <v>8</v>
      </c>
    </row>
    <row r="11" spans="2:8" ht="15" customHeight="1" x14ac:dyDescent="0.2">
      <c r="B11" s="189">
        <v>8</v>
      </c>
      <c r="C11" s="190" t="s">
        <v>133</v>
      </c>
      <c r="D11" s="190">
        <v>4</v>
      </c>
      <c r="E11" s="190"/>
      <c r="F11" s="191">
        <v>8</v>
      </c>
      <c r="G11" s="190" t="s">
        <v>327</v>
      </c>
      <c r="H11" s="192">
        <v>8</v>
      </c>
    </row>
    <row r="12" spans="2:8" ht="15" customHeight="1" x14ac:dyDescent="0.2">
      <c r="B12" s="189">
        <v>9</v>
      </c>
      <c r="C12" s="190" t="s">
        <v>128</v>
      </c>
      <c r="D12" s="190">
        <v>4</v>
      </c>
      <c r="E12" s="190"/>
      <c r="F12" s="191">
        <v>9</v>
      </c>
      <c r="G12" s="190" t="s">
        <v>335</v>
      </c>
      <c r="H12" s="192"/>
    </row>
    <row r="13" spans="2:8" ht="15" customHeight="1" x14ac:dyDescent="0.2">
      <c r="B13" s="189">
        <v>10</v>
      </c>
      <c r="C13" s="190" t="s">
        <v>132</v>
      </c>
      <c r="D13" s="190">
        <v>4</v>
      </c>
      <c r="E13" s="190"/>
      <c r="F13" s="210"/>
      <c r="G13" s="211"/>
      <c r="H13" s="212"/>
    </row>
    <row r="14" spans="2:8" ht="15" customHeight="1" x14ac:dyDescent="0.2">
      <c r="B14" s="189">
        <v>11</v>
      </c>
      <c r="C14" s="190" t="s">
        <v>275</v>
      </c>
      <c r="D14" s="190">
        <v>4</v>
      </c>
      <c r="E14" s="190"/>
      <c r="F14" s="213"/>
      <c r="G14" s="214"/>
      <c r="H14" s="215"/>
    </row>
    <row r="15" spans="2:8" ht="15" customHeight="1" x14ac:dyDescent="0.2">
      <c r="B15" s="189">
        <v>12</v>
      </c>
      <c r="C15" s="190" t="s">
        <v>266</v>
      </c>
      <c r="D15" s="190">
        <v>4</v>
      </c>
      <c r="E15" s="190"/>
      <c r="F15" s="213"/>
      <c r="G15" s="214"/>
      <c r="H15" s="215"/>
    </row>
    <row r="16" spans="2:8" ht="15" customHeight="1" x14ac:dyDescent="0.2">
      <c r="B16" s="189">
        <v>13</v>
      </c>
      <c r="C16" s="190" t="s">
        <v>163</v>
      </c>
      <c r="D16" s="190">
        <v>5</v>
      </c>
      <c r="E16" s="190" t="s">
        <v>328</v>
      </c>
      <c r="F16" s="213"/>
      <c r="G16" s="214"/>
      <c r="H16" s="215"/>
    </row>
    <row r="17" spans="2:8" ht="15" customHeight="1" x14ac:dyDescent="0.2">
      <c r="B17" s="189">
        <v>14</v>
      </c>
      <c r="C17" s="190" t="s">
        <v>160</v>
      </c>
      <c r="D17" s="190">
        <v>5</v>
      </c>
      <c r="E17" s="190"/>
      <c r="F17" s="213"/>
      <c r="G17" s="214"/>
      <c r="H17" s="215"/>
    </row>
    <row r="18" spans="2:8" ht="15" customHeight="1" x14ac:dyDescent="0.2">
      <c r="B18" s="189">
        <v>15</v>
      </c>
      <c r="C18" s="190" t="s">
        <v>164</v>
      </c>
      <c r="D18" s="190">
        <v>5</v>
      </c>
      <c r="E18" s="190"/>
      <c r="F18" s="213"/>
      <c r="G18" s="214"/>
      <c r="H18" s="215"/>
    </row>
    <row r="19" spans="2:8" ht="15" customHeight="1" x14ac:dyDescent="0.2">
      <c r="B19" s="189">
        <v>16</v>
      </c>
      <c r="C19" s="190" t="s">
        <v>162</v>
      </c>
      <c r="D19" s="190">
        <v>5</v>
      </c>
      <c r="E19" s="190"/>
      <c r="F19" s="213"/>
      <c r="G19" s="214"/>
      <c r="H19" s="215"/>
    </row>
    <row r="20" spans="2:8" ht="15" customHeight="1" x14ac:dyDescent="0.2">
      <c r="B20" s="189">
        <v>17</v>
      </c>
      <c r="C20" s="190" t="s">
        <v>166</v>
      </c>
      <c r="D20" s="190">
        <v>5</v>
      </c>
      <c r="E20" s="190"/>
      <c r="F20" s="213"/>
      <c r="G20" s="214"/>
      <c r="H20" s="215"/>
    </row>
    <row r="21" spans="2:8" ht="15" customHeight="1" x14ac:dyDescent="0.2">
      <c r="B21" s="189">
        <v>18</v>
      </c>
      <c r="C21" s="190" t="s">
        <v>167</v>
      </c>
      <c r="D21" s="190">
        <v>5</v>
      </c>
      <c r="E21" s="190"/>
      <c r="F21" s="213"/>
      <c r="G21" s="214"/>
      <c r="H21" s="215"/>
    </row>
    <row r="22" spans="2:8" ht="15" customHeight="1" x14ac:dyDescent="0.2">
      <c r="B22" s="189">
        <v>19</v>
      </c>
      <c r="C22" s="190" t="s">
        <v>187</v>
      </c>
      <c r="D22" s="190">
        <v>6</v>
      </c>
      <c r="E22" s="190"/>
      <c r="F22" s="213"/>
      <c r="G22" s="214"/>
      <c r="H22" s="215"/>
    </row>
    <row r="23" spans="2:8" ht="15" customHeight="1" x14ac:dyDescent="0.2">
      <c r="B23" s="189">
        <v>20</v>
      </c>
      <c r="C23" s="190" t="s">
        <v>191</v>
      </c>
      <c r="D23" s="190">
        <v>6</v>
      </c>
      <c r="E23" s="190"/>
      <c r="F23" s="213"/>
      <c r="G23" s="214"/>
      <c r="H23" s="215"/>
    </row>
    <row r="24" spans="2:8" ht="15" customHeight="1" x14ac:dyDescent="0.2">
      <c r="B24" s="189">
        <v>21</v>
      </c>
      <c r="C24" s="190" t="s">
        <v>192</v>
      </c>
      <c r="D24" s="190">
        <v>6</v>
      </c>
      <c r="E24" s="190"/>
      <c r="F24" s="213"/>
      <c r="G24" s="214"/>
      <c r="H24" s="215"/>
    </row>
    <row r="25" spans="2:8" ht="15" customHeight="1" x14ac:dyDescent="0.2">
      <c r="B25" s="189">
        <v>22</v>
      </c>
      <c r="C25" s="190" t="s">
        <v>329</v>
      </c>
      <c r="D25" s="190">
        <v>6</v>
      </c>
      <c r="E25" s="190"/>
      <c r="F25" s="213"/>
      <c r="G25" s="214"/>
      <c r="H25" s="215"/>
    </row>
    <row r="26" spans="2:8" ht="15" customHeight="1" x14ac:dyDescent="0.2">
      <c r="B26" s="189">
        <v>23</v>
      </c>
      <c r="C26" s="190" t="s">
        <v>197</v>
      </c>
      <c r="D26" s="190">
        <v>6</v>
      </c>
      <c r="E26" s="190"/>
      <c r="F26" s="213"/>
      <c r="G26" s="214"/>
      <c r="H26" s="215"/>
    </row>
    <row r="27" spans="2:8" ht="15" customHeight="1" x14ac:dyDescent="0.2">
      <c r="B27" s="189">
        <v>24</v>
      </c>
      <c r="C27" s="190" t="s">
        <v>66</v>
      </c>
      <c r="D27" s="190">
        <v>8</v>
      </c>
      <c r="E27" s="190"/>
      <c r="F27" s="216"/>
      <c r="G27" s="217"/>
      <c r="H27" s="218"/>
    </row>
  </sheetData>
  <sheetProtection algorithmName="SHA-512" hashValue="XKBKn/R//20ftRjtZM4sq5ttFS6DlqLmCyJn3RBzk2fp9T/jqiO+zOn9glNbAW59ornfTdR5WeMPd0MK3LFeGA==" saltValue="T2+eR4mOTFt/Rv4n1MMPLA==" spinCount="100000" sheet="1" formatCells="0" formatColumns="0" formatRows="0" insertColumns="0" insertRows="0" insertHyperlinks="0" deleteColumns="0" deleteRows="0" sort="0" autoFilter="0" pivotTables="0"/>
  <mergeCells count="2">
    <mergeCell ref="B2:H2"/>
    <mergeCell ref="F13:H2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3"/>
  <sheetViews>
    <sheetView workbookViewId="0">
      <selection activeCell="B2" sqref="B2:E2"/>
    </sheetView>
  </sheetViews>
  <sheetFormatPr baseColWidth="10" defaultRowHeight="15" customHeight="1" x14ac:dyDescent="0.25"/>
  <cols>
    <col min="1" max="1" width="11.42578125" style="195"/>
    <col min="2" max="2" width="34" style="195" customWidth="1"/>
    <col min="3" max="3" width="30.140625" style="195" customWidth="1"/>
    <col min="4" max="4" width="12.7109375" style="195" customWidth="1"/>
    <col min="5" max="16384" width="11.42578125" style="195"/>
  </cols>
  <sheetData>
    <row r="2" spans="2:5" ht="39.75" customHeight="1" x14ac:dyDescent="0.25">
      <c r="B2" s="221" t="s">
        <v>336</v>
      </c>
      <c r="C2" s="221"/>
      <c r="D2" s="221"/>
      <c r="E2" s="221"/>
    </row>
    <row r="3" spans="2:5" ht="39.75" customHeight="1" x14ac:dyDescent="0.25">
      <c r="B3" s="220" t="s">
        <v>337</v>
      </c>
      <c r="C3" s="220"/>
      <c r="D3" s="220"/>
      <c r="E3" s="220"/>
    </row>
    <row r="4" spans="2:5" ht="30" customHeight="1" x14ac:dyDescent="0.25">
      <c r="B4" s="220" t="s">
        <v>338</v>
      </c>
      <c r="C4" s="220"/>
      <c r="D4" s="220"/>
      <c r="E4" s="220"/>
    </row>
    <row r="5" spans="2:5" ht="30" customHeight="1" x14ac:dyDescent="0.25">
      <c r="B5" s="220" t="s">
        <v>339</v>
      </c>
      <c r="C5" s="220"/>
      <c r="D5" s="220"/>
      <c r="E5" s="220"/>
    </row>
    <row r="6" spans="2:5" ht="39.950000000000003" customHeight="1" x14ac:dyDescent="0.25">
      <c r="B6" s="220" t="s">
        <v>340</v>
      </c>
      <c r="C6" s="220"/>
      <c r="D6" s="220"/>
      <c r="E6" s="220"/>
    </row>
    <row r="7" spans="2:5" ht="33.75" customHeight="1" x14ac:dyDescent="0.25">
      <c r="B7" s="164" t="s">
        <v>2</v>
      </c>
      <c r="C7" s="164" t="s">
        <v>330</v>
      </c>
      <c r="D7" s="164" t="s">
        <v>28</v>
      </c>
      <c r="E7" s="164" t="s">
        <v>331</v>
      </c>
    </row>
    <row r="8" spans="2:5" ht="18" customHeight="1" x14ac:dyDescent="0.25">
      <c r="B8" s="98" t="s">
        <v>77</v>
      </c>
      <c r="C8" s="219" t="s">
        <v>332</v>
      </c>
      <c r="D8" s="196" t="s">
        <v>238</v>
      </c>
      <c r="E8" s="196"/>
    </row>
    <row r="9" spans="2:5" ht="18" customHeight="1" x14ac:dyDescent="0.25">
      <c r="B9" s="137" t="s">
        <v>73</v>
      </c>
      <c r="C9" s="219"/>
      <c r="D9" s="219" t="s">
        <v>237</v>
      </c>
      <c r="E9" s="196" t="s">
        <v>237</v>
      </c>
    </row>
    <row r="10" spans="2:5" ht="18" customHeight="1" x14ac:dyDescent="0.25">
      <c r="B10" s="153" t="s">
        <v>289</v>
      </c>
      <c r="C10" s="219"/>
      <c r="D10" s="219"/>
      <c r="E10" s="196" t="s">
        <v>238</v>
      </c>
    </row>
    <row r="11" spans="2:5" ht="18" customHeight="1" x14ac:dyDescent="0.25">
      <c r="B11" s="172" t="s">
        <v>307</v>
      </c>
      <c r="C11" s="219" t="s">
        <v>333</v>
      </c>
      <c r="D11" s="196" t="s">
        <v>238</v>
      </c>
      <c r="E11" s="219"/>
    </row>
    <row r="12" spans="2:5" ht="18" customHeight="1" x14ac:dyDescent="0.25">
      <c r="B12" s="176" t="s">
        <v>68</v>
      </c>
      <c r="C12" s="219"/>
      <c r="D12" s="196" t="s">
        <v>237</v>
      </c>
      <c r="E12" s="219"/>
    </row>
    <row r="13" spans="2:5" ht="45" customHeight="1" x14ac:dyDescent="0.25">
      <c r="B13" s="220" t="s">
        <v>341</v>
      </c>
      <c r="C13" s="220"/>
      <c r="D13" s="220"/>
      <c r="E13" s="220"/>
    </row>
  </sheetData>
  <sheetProtection algorithmName="SHA-512" hashValue="so8MKbGco14ds981PsaxmeP3QeMycJ3RHf4ObcWd7aKevBeOEqOb9Htd+343J9jvHorZ8tTRWN0smdQdr5Q5Yg==" saltValue="n7FfKm1wN82e4s0qGle2/w==" spinCount="100000" sheet="1" formatCells="0" formatColumns="0" formatRows="0" insertColumns="0" insertRows="0" insertHyperlinks="0" deleteColumns="0" deleteRows="0" sort="0" autoFilter="0" pivotTables="0"/>
  <mergeCells count="10">
    <mergeCell ref="E11:E12"/>
    <mergeCell ref="B5:E5"/>
    <mergeCell ref="B6:E6"/>
    <mergeCell ref="B13:E13"/>
    <mergeCell ref="B2:E2"/>
    <mergeCell ref="B3:E3"/>
    <mergeCell ref="B4:E4"/>
    <mergeCell ref="C8:C10"/>
    <mergeCell ref="C11:C12"/>
    <mergeCell ref="D9:D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P25"/>
  <sheetViews>
    <sheetView tabSelected="1" zoomScale="70" zoomScaleNormal="70" workbookViewId="0">
      <pane xSplit="2" ySplit="8" topLeftCell="AS9" activePane="bottomRight" state="frozen"/>
      <selection activeCell="AS8" sqref="AS8"/>
      <selection pane="topRight" activeCell="AS8" sqref="AS8"/>
      <selection pane="bottomLeft" activeCell="AS8" sqref="AS8"/>
      <selection pane="bottomRight" activeCell="B9" sqref="B9"/>
    </sheetView>
  </sheetViews>
  <sheetFormatPr baseColWidth="10" defaultRowHeight="12.75" x14ac:dyDescent="0.25"/>
  <cols>
    <col min="1" max="1" width="2.28515625" style="2" customWidth="1"/>
    <col min="2" max="2" width="57.7109375" style="2" customWidth="1"/>
    <col min="3" max="3" width="13.5703125" style="2" customWidth="1"/>
    <col min="4" max="4" width="21.28515625" style="2" customWidth="1"/>
    <col min="5" max="5" width="11.7109375" style="2" customWidth="1"/>
    <col min="6" max="6" width="9.7109375" style="2" customWidth="1"/>
    <col min="7" max="8" width="17.85546875" style="2" hidden="1" customWidth="1"/>
    <col min="9" max="9" width="13.7109375" style="2" customWidth="1"/>
    <col min="10" max="10" width="12.7109375" style="2" hidden="1" customWidth="1"/>
    <col min="11" max="12" width="10.7109375" style="2" customWidth="1"/>
    <col min="13" max="14" width="11.7109375" style="2" customWidth="1"/>
    <col min="15" max="16" width="11.7109375" style="2" hidden="1" customWidth="1"/>
    <col min="17" max="20" width="11.7109375" style="1" customWidth="1"/>
    <col min="21" max="21" width="12.140625" style="12" customWidth="1"/>
    <col min="22" max="23" width="10.7109375" style="13" customWidth="1"/>
    <col min="24" max="29" width="11.7109375" style="12" customWidth="1"/>
    <col min="30" max="31" width="12.7109375" style="12" customWidth="1"/>
    <col min="32" max="35" width="10.7109375" style="12" customWidth="1"/>
    <col min="36" max="40" width="15.7109375" style="13" customWidth="1"/>
    <col min="41" max="41" width="9" style="12" customWidth="1"/>
    <col min="42" max="42" width="6.28515625" style="12" customWidth="1"/>
    <col min="43" max="43" width="15.28515625" style="12" customWidth="1"/>
    <col min="44" max="44" width="21" style="12" customWidth="1"/>
    <col min="45" max="45" width="20.140625" style="12" customWidth="1"/>
    <col min="46" max="46" width="89.5703125" style="14" customWidth="1"/>
    <col min="47" max="56" width="11.7109375" style="13" customWidth="1"/>
    <col min="57" max="58" width="12.7109375" style="13" customWidth="1"/>
    <col min="59" max="62" width="11.7109375" style="13" customWidth="1"/>
    <col min="63" max="68" width="7.7109375" style="13" customWidth="1"/>
    <col min="69" max="16384" width="11.42578125" style="2"/>
  </cols>
  <sheetData>
    <row r="1" spans="2:68" x14ac:dyDescent="0.25">
      <c r="U1" s="1"/>
      <c r="V1" s="1"/>
      <c r="W1" s="1"/>
      <c r="X1" s="13"/>
      <c r="Y1" s="13"/>
      <c r="Z1" s="13"/>
      <c r="AA1" s="13"/>
      <c r="AB1" s="13"/>
      <c r="AC1" s="13"/>
      <c r="AD1" s="13"/>
      <c r="AE1" s="13"/>
      <c r="AF1" s="13"/>
      <c r="AG1" s="13"/>
      <c r="AH1" s="13"/>
      <c r="AI1" s="13"/>
      <c r="AT1" s="14">
        <f>100/10000*1.6*60*24*365</f>
        <v>8409.6</v>
      </c>
    </row>
    <row r="2" spans="2:68" ht="30" customHeight="1" x14ac:dyDescent="0.25">
      <c r="B2" s="221" t="s">
        <v>57</v>
      </c>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1"/>
      <c r="BL2" s="221"/>
      <c r="BM2" s="221"/>
      <c r="BN2" s="221"/>
      <c r="BO2" s="221"/>
      <c r="BP2" s="221"/>
    </row>
    <row r="3" spans="2:68" ht="30" customHeight="1" x14ac:dyDescent="0.25">
      <c r="B3" s="221" t="s">
        <v>58</v>
      </c>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row>
    <row r="4" spans="2:68" ht="30" customHeight="1" x14ac:dyDescent="0.25">
      <c r="B4" s="221" t="s">
        <v>18</v>
      </c>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c r="BG4" s="221"/>
      <c r="BH4" s="221"/>
      <c r="BI4" s="221"/>
      <c r="BJ4" s="221"/>
      <c r="BK4" s="221"/>
      <c r="BL4" s="221"/>
      <c r="BM4" s="221"/>
      <c r="BN4" s="221"/>
      <c r="BO4" s="221"/>
      <c r="BP4" s="221"/>
    </row>
    <row r="5" spans="2:68" ht="30" customHeight="1" x14ac:dyDescent="0.25">
      <c r="B5" s="221" t="s">
        <v>61</v>
      </c>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row>
    <row r="6" spans="2:68" ht="54.95" customHeight="1" x14ac:dyDescent="0.25">
      <c r="B6" s="237" t="s">
        <v>2</v>
      </c>
      <c r="C6" s="227" t="s">
        <v>17</v>
      </c>
      <c r="D6" s="237" t="s">
        <v>3</v>
      </c>
      <c r="E6" s="237" t="s">
        <v>4</v>
      </c>
      <c r="F6" s="237" t="s">
        <v>15</v>
      </c>
      <c r="G6" s="227" t="s">
        <v>5</v>
      </c>
      <c r="H6" s="227" t="s">
        <v>6</v>
      </c>
      <c r="I6" s="35"/>
      <c r="J6" s="35"/>
      <c r="K6" s="35"/>
      <c r="L6" s="35"/>
      <c r="M6" s="237" t="s">
        <v>59</v>
      </c>
      <c r="N6" s="237"/>
      <c r="O6" s="225" t="s">
        <v>32</v>
      </c>
      <c r="P6" s="226"/>
      <c r="Q6" s="237" t="s">
        <v>60</v>
      </c>
      <c r="R6" s="237"/>
      <c r="S6" s="237"/>
      <c r="T6" s="237"/>
      <c r="U6" s="230" t="s">
        <v>28</v>
      </c>
      <c r="V6" s="233" t="s">
        <v>27</v>
      </c>
      <c r="W6" s="234"/>
      <c r="X6" s="235" t="s">
        <v>26</v>
      </c>
      <c r="Y6" s="245"/>
      <c r="Z6" s="245"/>
      <c r="AA6" s="245"/>
      <c r="AB6" s="245"/>
      <c r="AC6" s="245"/>
      <c r="AD6" s="245"/>
      <c r="AE6" s="245"/>
      <c r="AF6" s="245"/>
      <c r="AG6" s="245"/>
      <c r="AH6" s="245"/>
      <c r="AI6" s="236"/>
      <c r="AJ6" s="246" t="s">
        <v>25</v>
      </c>
      <c r="AK6" s="247"/>
      <c r="AL6" s="247"/>
      <c r="AM6" s="247"/>
      <c r="AN6" s="248"/>
      <c r="AO6" s="222" t="s">
        <v>31</v>
      </c>
      <c r="AP6" s="223"/>
      <c r="AQ6" s="223"/>
      <c r="AR6" s="223"/>
      <c r="AS6" s="223"/>
      <c r="AT6" s="224"/>
      <c r="AU6" s="241" t="s">
        <v>29</v>
      </c>
      <c r="AV6" s="241"/>
      <c r="AW6" s="241" t="s">
        <v>239</v>
      </c>
      <c r="AX6" s="241"/>
      <c r="AY6" s="241" t="s">
        <v>240</v>
      </c>
      <c r="AZ6" s="241"/>
      <c r="BA6" s="241"/>
      <c r="BB6" s="241"/>
      <c r="BC6" s="241"/>
      <c r="BD6" s="241"/>
      <c r="BE6" s="241"/>
      <c r="BF6" s="241"/>
      <c r="BG6" s="241"/>
      <c r="BH6" s="241"/>
      <c r="BI6" s="241"/>
      <c r="BJ6" s="241"/>
      <c r="BK6" s="240" t="s">
        <v>42</v>
      </c>
      <c r="BL6" s="240"/>
      <c r="BM6" s="240"/>
      <c r="BN6" s="240"/>
      <c r="BO6" s="240"/>
      <c r="BP6" s="240"/>
    </row>
    <row r="7" spans="2:68" ht="54.95" customHeight="1" x14ac:dyDescent="0.25">
      <c r="B7" s="237"/>
      <c r="C7" s="228"/>
      <c r="D7" s="237"/>
      <c r="E7" s="237"/>
      <c r="F7" s="237"/>
      <c r="G7" s="228"/>
      <c r="H7" s="228"/>
      <c r="I7" s="36" t="s">
        <v>72</v>
      </c>
      <c r="J7" s="36" t="s">
        <v>33</v>
      </c>
      <c r="K7" s="36" t="s">
        <v>34</v>
      </c>
      <c r="L7" s="36" t="s">
        <v>35</v>
      </c>
      <c r="M7" s="36" t="s">
        <v>34</v>
      </c>
      <c r="N7" s="36" t="s">
        <v>35</v>
      </c>
      <c r="O7" s="36" t="s">
        <v>36</v>
      </c>
      <c r="P7" s="36" t="s">
        <v>37</v>
      </c>
      <c r="Q7" s="237" t="s">
        <v>38</v>
      </c>
      <c r="R7" s="237"/>
      <c r="S7" s="237" t="s">
        <v>39</v>
      </c>
      <c r="T7" s="237"/>
      <c r="U7" s="231"/>
      <c r="V7" s="235"/>
      <c r="W7" s="236"/>
      <c r="X7" s="242" t="s">
        <v>40</v>
      </c>
      <c r="Y7" s="243"/>
      <c r="Z7" s="243"/>
      <c r="AA7" s="243"/>
      <c r="AB7" s="243"/>
      <c r="AC7" s="244"/>
      <c r="AD7" s="242" t="s">
        <v>41</v>
      </c>
      <c r="AE7" s="243"/>
      <c r="AF7" s="243"/>
      <c r="AG7" s="243"/>
      <c r="AH7" s="243"/>
      <c r="AI7" s="244"/>
      <c r="AJ7" s="238" t="s">
        <v>19</v>
      </c>
      <c r="AK7" s="238" t="s">
        <v>20</v>
      </c>
      <c r="AL7" s="238" t="s">
        <v>45</v>
      </c>
      <c r="AM7" s="238" t="s">
        <v>46</v>
      </c>
      <c r="AN7" s="238" t="s">
        <v>21</v>
      </c>
      <c r="AO7" s="221" t="s">
        <v>22</v>
      </c>
      <c r="AP7" s="221" t="s">
        <v>7</v>
      </c>
      <c r="AQ7" s="221" t="s">
        <v>30</v>
      </c>
      <c r="AR7" s="221"/>
      <c r="AS7" s="221"/>
      <c r="AT7" s="221" t="s">
        <v>24</v>
      </c>
      <c r="AU7" s="241"/>
      <c r="AV7" s="241"/>
      <c r="AW7" s="241"/>
      <c r="AX7" s="241"/>
      <c r="AY7" s="240" t="s">
        <v>0</v>
      </c>
      <c r="AZ7" s="240"/>
      <c r="BA7" s="240"/>
      <c r="BB7" s="240"/>
      <c r="BC7" s="240"/>
      <c r="BD7" s="240"/>
      <c r="BE7" s="240" t="s">
        <v>1</v>
      </c>
      <c r="BF7" s="240"/>
      <c r="BG7" s="240"/>
      <c r="BH7" s="240"/>
      <c r="BI7" s="240"/>
      <c r="BJ7" s="240"/>
      <c r="BK7" s="240"/>
      <c r="BL7" s="240"/>
      <c r="BM7" s="240"/>
      <c r="BN7" s="240"/>
      <c r="BO7" s="240"/>
      <c r="BP7" s="240"/>
    </row>
    <row r="8" spans="2:68" ht="69.95" customHeight="1" x14ac:dyDescent="0.25">
      <c r="B8" s="237"/>
      <c r="C8" s="229"/>
      <c r="D8" s="237"/>
      <c r="E8" s="237"/>
      <c r="F8" s="237"/>
      <c r="G8" s="229"/>
      <c r="H8" s="229"/>
      <c r="I8" s="37"/>
      <c r="J8" s="37"/>
      <c r="K8" s="37"/>
      <c r="L8" s="37"/>
      <c r="M8" s="34"/>
      <c r="N8" s="34"/>
      <c r="O8" s="34"/>
      <c r="P8" s="34"/>
      <c r="Q8" s="29" t="s">
        <v>40</v>
      </c>
      <c r="R8" s="29" t="s">
        <v>41</v>
      </c>
      <c r="S8" s="29" t="s">
        <v>40</v>
      </c>
      <c r="T8" s="29" t="s">
        <v>41</v>
      </c>
      <c r="U8" s="232"/>
      <c r="V8" s="30" t="s">
        <v>0</v>
      </c>
      <c r="W8" s="30" t="s">
        <v>1</v>
      </c>
      <c r="X8" s="30">
        <v>2019</v>
      </c>
      <c r="Y8" s="30">
        <v>2020</v>
      </c>
      <c r="Z8" s="30">
        <v>2021</v>
      </c>
      <c r="AA8" s="30">
        <v>2022</v>
      </c>
      <c r="AB8" s="38">
        <v>2023</v>
      </c>
      <c r="AC8" s="31">
        <v>2024</v>
      </c>
      <c r="AD8" s="30">
        <v>2019</v>
      </c>
      <c r="AE8" s="30">
        <v>2020</v>
      </c>
      <c r="AF8" s="30">
        <v>2021</v>
      </c>
      <c r="AG8" s="30">
        <v>2022</v>
      </c>
      <c r="AH8" s="38">
        <v>2023</v>
      </c>
      <c r="AI8" s="31">
        <v>2024</v>
      </c>
      <c r="AJ8" s="238"/>
      <c r="AK8" s="238"/>
      <c r="AL8" s="238"/>
      <c r="AM8" s="238"/>
      <c r="AN8" s="238"/>
      <c r="AO8" s="221"/>
      <c r="AP8" s="221"/>
      <c r="AQ8" s="15" t="s">
        <v>23</v>
      </c>
      <c r="AR8" s="16" t="s">
        <v>301</v>
      </c>
      <c r="AS8" s="17" t="s">
        <v>300</v>
      </c>
      <c r="AT8" s="239"/>
      <c r="AU8" s="28" t="s">
        <v>0</v>
      </c>
      <c r="AV8" s="28" t="s">
        <v>1</v>
      </c>
      <c r="AW8" s="28" t="s">
        <v>0</v>
      </c>
      <c r="AX8" s="28" t="s">
        <v>1</v>
      </c>
      <c r="AY8" s="28">
        <v>2019</v>
      </c>
      <c r="AZ8" s="28">
        <v>2020</v>
      </c>
      <c r="BA8" s="28">
        <v>2021</v>
      </c>
      <c r="BB8" s="32">
        <v>2022</v>
      </c>
      <c r="BC8" s="93">
        <v>2023</v>
      </c>
      <c r="BD8" s="28">
        <v>2024</v>
      </c>
      <c r="BE8" s="28">
        <v>2019</v>
      </c>
      <c r="BF8" s="28">
        <v>2020</v>
      </c>
      <c r="BG8" s="28">
        <v>2021</v>
      </c>
      <c r="BH8" s="32">
        <v>2022</v>
      </c>
      <c r="BI8" s="93">
        <v>2023</v>
      </c>
      <c r="BJ8" s="28">
        <v>2024</v>
      </c>
      <c r="BK8" s="28">
        <v>2019</v>
      </c>
      <c r="BL8" s="28">
        <v>2020</v>
      </c>
      <c r="BM8" s="28">
        <v>2021</v>
      </c>
      <c r="BN8" s="32">
        <v>2022</v>
      </c>
      <c r="BO8" s="93">
        <v>2023</v>
      </c>
      <c r="BP8" s="28">
        <v>2024</v>
      </c>
    </row>
    <row r="9" spans="2:68" s="7" customFormat="1" ht="20.100000000000001" customHeight="1" x14ac:dyDescent="0.25">
      <c r="B9" s="62" t="s">
        <v>71</v>
      </c>
      <c r="C9" s="4">
        <v>1</v>
      </c>
      <c r="D9" s="62" t="s">
        <v>64</v>
      </c>
      <c r="E9" s="60" t="s">
        <v>62</v>
      </c>
      <c r="F9" s="120">
        <v>1</v>
      </c>
      <c r="G9" s="5"/>
      <c r="H9" s="5"/>
      <c r="I9" s="83"/>
      <c r="J9" s="5"/>
      <c r="K9" s="76"/>
      <c r="L9" s="76"/>
      <c r="M9" s="76"/>
      <c r="N9" s="76"/>
      <c r="O9" s="76"/>
      <c r="P9" s="76"/>
      <c r="Q9" s="77">
        <v>12.157128</v>
      </c>
      <c r="R9" s="77">
        <v>0.98550000000000004</v>
      </c>
      <c r="S9" s="70"/>
      <c r="T9" s="70"/>
      <c r="U9" s="3"/>
      <c r="V9" s="71"/>
      <c r="W9" s="71"/>
      <c r="X9" s="71"/>
      <c r="Y9" s="71"/>
      <c r="Z9" s="71"/>
      <c r="AA9" s="71"/>
      <c r="AB9" s="71"/>
      <c r="AC9" s="71"/>
      <c r="AD9" s="71"/>
      <c r="AE9" s="71"/>
      <c r="AF9" s="71"/>
      <c r="AG9" s="71"/>
      <c r="AH9" s="71"/>
      <c r="AI9" s="71"/>
      <c r="AJ9" s="9"/>
      <c r="AK9" s="9"/>
      <c r="AL9" s="9"/>
      <c r="AM9" s="9"/>
      <c r="AN9" s="9"/>
      <c r="AO9" s="49">
        <f>SUM(AJ9:AN9)</f>
        <v>0</v>
      </c>
      <c r="AP9" s="51">
        <f>+AO9/25</f>
        <v>0</v>
      </c>
      <c r="AQ9" s="47"/>
      <c r="AR9" s="47"/>
      <c r="AS9" s="47"/>
      <c r="AT9" s="6"/>
      <c r="AU9" s="87"/>
      <c r="AV9" s="87"/>
      <c r="AW9" s="87">
        <f>+BD9</f>
        <v>0</v>
      </c>
      <c r="AX9" s="87">
        <f>+BJ9</f>
        <v>0</v>
      </c>
      <c r="AY9" s="87"/>
      <c r="AZ9" s="87"/>
      <c r="BA9" s="87"/>
      <c r="BB9" s="87"/>
      <c r="BC9" s="87"/>
      <c r="BD9" s="87"/>
      <c r="BE9" s="87"/>
      <c r="BF9" s="87"/>
      <c r="BG9" s="87"/>
      <c r="BH9" s="87"/>
      <c r="BI9" s="87"/>
      <c r="BJ9" s="87"/>
      <c r="BK9" s="66"/>
      <c r="BL9" s="66"/>
      <c r="BM9" s="66"/>
      <c r="BN9" s="66"/>
      <c r="BO9" s="66"/>
      <c r="BP9" s="66"/>
    </row>
    <row r="10" spans="2:68" s="7" customFormat="1" ht="20.100000000000001" customHeight="1" x14ac:dyDescent="0.25">
      <c r="B10" s="175" t="s">
        <v>282</v>
      </c>
      <c r="C10" s="4">
        <v>2</v>
      </c>
      <c r="D10" s="64" t="s">
        <v>64</v>
      </c>
      <c r="E10" s="60" t="s">
        <v>62</v>
      </c>
      <c r="F10" s="120">
        <v>1</v>
      </c>
      <c r="G10" s="53"/>
      <c r="H10" s="53"/>
      <c r="I10" s="85"/>
      <c r="J10" s="53"/>
      <c r="K10" s="80"/>
      <c r="L10" s="80"/>
      <c r="M10" s="80"/>
      <c r="N10" s="80"/>
      <c r="O10" s="80"/>
      <c r="P10" s="80"/>
      <c r="Q10" s="81">
        <v>3077.2828800000002</v>
      </c>
      <c r="R10" s="81">
        <v>5539.1091839999999</v>
      </c>
      <c r="S10" s="82"/>
      <c r="T10" s="82"/>
      <c r="U10" s="174" t="s">
        <v>237</v>
      </c>
      <c r="V10" s="73"/>
      <c r="W10" s="73"/>
      <c r="X10" s="73"/>
      <c r="Y10" s="73"/>
      <c r="Z10" s="73"/>
      <c r="AA10" s="73"/>
      <c r="AB10" s="73"/>
      <c r="AC10" s="73"/>
      <c r="AD10" s="73"/>
      <c r="AE10" s="73"/>
      <c r="AF10" s="73"/>
      <c r="AG10" s="73"/>
      <c r="AH10" s="73"/>
      <c r="AI10" s="73"/>
      <c r="AJ10" s="55"/>
      <c r="AK10" s="55"/>
      <c r="AL10" s="55"/>
      <c r="AM10" s="55"/>
      <c r="AN10" s="55"/>
      <c r="AO10" s="56">
        <f>SUM(AJ10:AN10)</f>
        <v>0</v>
      </c>
      <c r="AP10" s="57">
        <f>+AO10/25</f>
        <v>0</v>
      </c>
      <c r="AQ10" s="47"/>
      <c r="AR10" s="47"/>
      <c r="AS10" s="47"/>
      <c r="AT10" s="197" t="s">
        <v>342</v>
      </c>
      <c r="AU10" s="87"/>
      <c r="AV10" s="87"/>
      <c r="AW10" s="88">
        <f t="shared" ref="AW10:AW11" si="0">+BD10</f>
        <v>3077.2828800000002</v>
      </c>
      <c r="AX10" s="88">
        <f t="shared" ref="AX10:AX11" si="1">+BJ10</f>
        <v>5539.1091839999999</v>
      </c>
      <c r="AY10" s="81">
        <f>+Q10</f>
        <v>3077.2828800000002</v>
      </c>
      <c r="AZ10" s="81">
        <f>+AY10</f>
        <v>3077.2828800000002</v>
      </c>
      <c r="BA10" s="81">
        <f t="shared" ref="BA10:BD11" si="2">+AZ10</f>
        <v>3077.2828800000002</v>
      </c>
      <c r="BB10" s="81">
        <f t="shared" si="2"/>
        <v>3077.2828800000002</v>
      </c>
      <c r="BC10" s="81">
        <f t="shared" si="2"/>
        <v>3077.2828800000002</v>
      </c>
      <c r="BD10" s="81">
        <f t="shared" si="2"/>
        <v>3077.2828800000002</v>
      </c>
      <c r="BE10" s="81">
        <f>+R10</f>
        <v>5539.1091839999999</v>
      </c>
      <c r="BF10" s="81">
        <f>+BE10</f>
        <v>5539.1091839999999</v>
      </c>
      <c r="BG10" s="81">
        <f t="shared" ref="BG10:BJ10" si="3">+BF10</f>
        <v>5539.1091839999999</v>
      </c>
      <c r="BH10" s="81">
        <f t="shared" si="3"/>
        <v>5539.1091839999999</v>
      </c>
      <c r="BI10" s="81">
        <f t="shared" si="3"/>
        <v>5539.1091839999999</v>
      </c>
      <c r="BJ10" s="81">
        <f t="shared" si="3"/>
        <v>5539.1091839999999</v>
      </c>
      <c r="BK10" s="68"/>
      <c r="BL10" s="68"/>
      <c r="BM10" s="68"/>
      <c r="BN10" s="68"/>
      <c r="BO10" s="68"/>
      <c r="BP10" s="68"/>
    </row>
    <row r="11" spans="2:68" s="7" customFormat="1" ht="20.100000000000001" customHeight="1" x14ac:dyDescent="0.25">
      <c r="B11" s="176" t="s">
        <v>68</v>
      </c>
      <c r="C11" s="4">
        <v>3</v>
      </c>
      <c r="D11" s="61" t="s">
        <v>64</v>
      </c>
      <c r="E11" s="60" t="s">
        <v>62</v>
      </c>
      <c r="F11" s="120">
        <v>1</v>
      </c>
      <c r="G11" s="26"/>
      <c r="H11" s="26"/>
      <c r="I11" s="84"/>
      <c r="J11" s="26"/>
      <c r="K11" s="78"/>
      <c r="L11" s="78"/>
      <c r="M11" s="78"/>
      <c r="N11" s="78"/>
      <c r="O11" s="78"/>
      <c r="P11" s="78"/>
      <c r="Q11" s="81">
        <v>29111.948147520005</v>
      </c>
      <c r="R11" s="81">
        <v>3358563.4385280008</v>
      </c>
      <c r="S11" s="79"/>
      <c r="T11" s="79"/>
      <c r="U11" s="169" t="s">
        <v>237</v>
      </c>
      <c r="V11" s="72"/>
      <c r="W11" s="72"/>
      <c r="X11" s="72"/>
      <c r="Y11" s="72"/>
      <c r="Z11" s="72"/>
      <c r="AA11" s="72"/>
      <c r="AB11" s="72"/>
      <c r="AC11" s="72"/>
      <c r="AD11" s="72"/>
      <c r="AE11" s="72"/>
      <c r="AF11" s="72"/>
      <c r="AG11" s="72"/>
      <c r="AH11" s="72"/>
      <c r="AI11" s="72"/>
      <c r="AJ11" s="27"/>
      <c r="AK11" s="27"/>
      <c r="AL11" s="27"/>
      <c r="AM11" s="27"/>
      <c r="AN11" s="27"/>
      <c r="AO11" s="46">
        <f>SUM(AJ11:AN11)</f>
        <v>0</v>
      </c>
      <c r="AP11" s="51">
        <f>+AO11/25</f>
        <v>0</v>
      </c>
      <c r="AQ11" s="47"/>
      <c r="AR11" s="47"/>
      <c r="AS11" s="47"/>
      <c r="AT11" s="197" t="s">
        <v>342</v>
      </c>
      <c r="AU11" s="87"/>
      <c r="AV11" s="87"/>
      <c r="AW11" s="87">
        <f t="shared" si="0"/>
        <v>29111.948147520005</v>
      </c>
      <c r="AX11" s="87">
        <f t="shared" si="1"/>
        <v>3358563.4385280008</v>
      </c>
      <c r="AY11" s="81">
        <f>+Q11</f>
        <v>29111.948147520005</v>
      </c>
      <c r="AZ11" s="81">
        <f>+AY11</f>
        <v>29111.948147520005</v>
      </c>
      <c r="BA11" s="81">
        <f t="shared" si="2"/>
        <v>29111.948147520005</v>
      </c>
      <c r="BB11" s="81">
        <f t="shared" si="2"/>
        <v>29111.948147520005</v>
      </c>
      <c r="BC11" s="81">
        <f t="shared" si="2"/>
        <v>29111.948147520005</v>
      </c>
      <c r="BD11" s="81">
        <f t="shared" si="2"/>
        <v>29111.948147520005</v>
      </c>
      <c r="BE11" s="81">
        <f>+R11</f>
        <v>3358563.4385280008</v>
      </c>
      <c r="BF11" s="81">
        <f>+BE11</f>
        <v>3358563.4385280008</v>
      </c>
      <c r="BG11" s="81">
        <f t="shared" ref="BG11:BJ11" si="4">+BF11</f>
        <v>3358563.4385280008</v>
      </c>
      <c r="BH11" s="81">
        <f t="shared" si="4"/>
        <v>3358563.4385280008</v>
      </c>
      <c r="BI11" s="81">
        <f t="shared" si="4"/>
        <v>3358563.4385280008</v>
      </c>
      <c r="BJ11" s="81">
        <f t="shared" si="4"/>
        <v>3358563.4385280008</v>
      </c>
      <c r="BK11" s="67"/>
      <c r="BL11" s="67"/>
      <c r="BM11" s="67"/>
      <c r="BN11" s="67"/>
      <c r="BO11" s="67"/>
      <c r="BP11" s="67"/>
    </row>
    <row r="12" spans="2:68" ht="30" customHeight="1" x14ac:dyDescent="0.25">
      <c r="B12" s="59" t="s">
        <v>43</v>
      </c>
      <c r="C12" s="3"/>
      <c r="D12" s="3"/>
      <c r="E12" s="3"/>
      <c r="F12" s="3"/>
      <c r="G12" s="3"/>
      <c r="H12" s="3"/>
      <c r="I12" s="3"/>
      <c r="J12" s="3"/>
      <c r="K12" s="69"/>
      <c r="L12" s="69"/>
      <c r="M12" s="69"/>
      <c r="N12" s="69"/>
      <c r="O12" s="69"/>
      <c r="P12" s="69"/>
      <c r="Q12" s="77">
        <f>SUM(Q9:Q11)</f>
        <v>32201.388155520006</v>
      </c>
      <c r="R12" s="77">
        <f>SUM(R9:R11)</f>
        <v>3364103.533212001</v>
      </c>
      <c r="S12" s="77">
        <f>SUM(S9:S11)</f>
        <v>0</v>
      </c>
      <c r="T12" s="77">
        <f>SUM(T9:T11)</f>
        <v>0</v>
      </c>
      <c r="U12" s="3"/>
      <c r="V12" s="69"/>
      <c r="W12" s="69"/>
      <c r="X12" s="69"/>
      <c r="Y12" s="69"/>
      <c r="Z12" s="69"/>
      <c r="AA12" s="69"/>
      <c r="AB12" s="69"/>
      <c r="AC12" s="69"/>
      <c r="AD12" s="69"/>
      <c r="AE12" s="69"/>
      <c r="AF12" s="74"/>
      <c r="AG12" s="69"/>
      <c r="AH12" s="69"/>
      <c r="AI12" s="69"/>
      <c r="AJ12" s="3"/>
      <c r="AK12" s="3"/>
      <c r="AL12" s="3"/>
      <c r="AM12" s="3"/>
      <c r="AN12" s="3"/>
      <c r="AO12" s="3"/>
      <c r="AP12" s="3"/>
      <c r="AQ12" s="6"/>
      <c r="AR12" s="6"/>
      <c r="AS12" s="6"/>
      <c r="AT12" s="3"/>
      <c r="AU12" s="77">
        <f t="shared" ref="AU12:BJ12" si="5">SUM(AU9:AU11)</f>
        <v>0</v>
      </c>
      <c r="AV12" s="77">
        <f t="shared" si="5"/>
        <v>0</v>
      </c>
      <c r="AW12" s="77">
        <f t="shared" si="5"/>
        <v>32189.231027520003</v>
      </c>
      <c r="AX12" s="77">
        <f t="shared" si="5"/>
        <v>3364102.547712001</v>
      </c>
      <c r="AY12" s="77">
        <f t="shared" si="5"/>
        <v>32189.231027520003</v>
      </c>
      <c r="AZ12" s="77">
        <f t="shared" si="5"/>
        <v>32189.231027520003</v>
      </c>
      <c r="BA12" s="77">
        <f t="shared" si="5"/>
        <v>32189.231027520003</v>
      </c>
      <c r="BB12" s="77">
        <f t="shared" si="5"/>
        <v>32189.231027520003</v>
      </c>
      <c r="BC12" s="77">
        <f t="shared" si="5"/>
        <v>32189.231027520003</v>
      </c>
      <c r="BD12" s="77">
        <f t="shared" si="5"/>
        <v>32189.231027520003</v>
      </c>
      <c r="BE12" s="77">
        <f t="shared" si="5"/>
        <v>3364102.547712001</v>
      </c>
      <c r="BF12" s="77">
        <f t="shared" si="5"/>
        <v>3364102.547712001</v>
      </c>
      <c r="BG12" s="77">
        <f t="shared" si="5"/>
        <v>3364102.547712001</v>
      </c>
      <c r="BH12" s="77">
        <f t="shared" si="5"/>
        <v>3364102.547712001</v>
      </c>
      <c r="BI12" s="77">
        <f t="shared" si="5"/>
        <v>3364102.547712001</v>
      </c>
      <c r="BJ12" s="77">
        <f t="shared" si="5"/>
        <v>3364102.547712001</v>
      </c>
      <c r="BK12" s="3"/>
      <c r="BL12" s="3"/>
      <c r="BM12" s="3"/>
      <c r="BN12" s="3"/>
      <c r="BO12" s="3"/>
      <c r="BP12" s="3"/>
    </row>
    <row r="13" spans="2:68" x14ac:dyDescent="0.25">
      <c r="U13" s="2"/>
      <c r="V13" s="2"/>
      <c r="W13" s="2"/>
      <c r="X13" s="2"/>
      <c r="Y13" s="2"/>
      <c r="Z13" s="2"/>
      <c r="AA13" s="2"/>
      <c r="AB13" s="2"/>
      <c r="AC13" s="2"/>
      <c r="AD13" s="2"/>
      <c r="AE13" s="2"/>
      <c r="AF13" s="2"/>
      <c r="AG13" s="2"/>
      <c r="AH13" s="2"/>
      <c r="AI13" s="2"/>
      <c r="AJ13" s="2"/>
      <c r="AK13" s="2"/>
      <c r="AL13" s="2"/>
      <c r="AM13" s="2"/>
      <c r="AN13" s="2"/>
      <c r="AO13" s="2"/>
      <c r="AP13" s="2"/>
      <c r="AQ13" s="7"/>
      <c r="AR13" s="7"/>
      <c r="AS13" s="7"/>
      <c r="AT13" s="2"/>
      <c r="AU13" s="24"/>
      <c r="AV13" s="24"/>
      <c r="AW13" s="24"/>
      <c r="AX13" s="24"/>
      <c r="AY13" s="2"/>
      <c r="AZ13" s="2"/>
      <c r="BA13" s="2"/>
      <c r="BB13" s="2"/>
      <c r="BC13" s="2"/>
      <c r="BD13" s="2"/>
      <c r="BE13" s="2"/>
      <c r="BF13" s="2"/>
      <c r="BG13" s="2"/>
      <c r="BH13" s="2"/>
      <c r="BI13" s="2"/>
      <c r="BJ13" s="2"/>
      <c r="BK13" s="2"/>
      <c r="BL13" s="2"/>
      <c r="BM13" s="2"/>
      <c r="BN13" s="2"/>
      <c r="BO13" s="2"/>
      <c r="BP13" s="2"/>
    </row>
    <row r="14" spans="2:68" x14ac:dyDescent="0.25">
      <c r="U14" s="2"/>
      <c r="V14" s="2"/>
      <c r="W14" s="2"/>
      <c r="X14" s="2"/>
      <c r="Y14" s="2"/>
      <c r="Z14" s="2"/>
      <c r="AA14" s="2"/>
      <c r="AB14" s="2"/>
      <c r="AC14" s="2"/>
      <c r="AD14" s="2"/>
      <c r="AE14" s="2"/>
      <c r="AF14" s="2"/>
      <c r="AG14" s="2"/>
      <c r="AH14" s="2"/>
      <c r="AI14" s="2"/>
      <c r="AJ14" s="2"/>
      <c r="AK14" s="2"/>
      <c r="AL14" s="2"/>
      <c r="AM14" s="2"/>
      <c r="AN14" s="2"/>
      <c r="AO14" s="2"/>
      <c r="AP14" s="2"/>
      <c r="AQ14" s="7"/>
      <c r="AR14" s="7"/>
      <c r="AS14" s="7"/>
      <c r="AT14" s="2"/>
      <c r="AU14" s="25"/>
      <c r="AV14" s="25"/>
      <c r="AW14" s="25"/>
      <c r="AX14" s="25"/>
      <c r="AY14" s="2"/>
      <c r="AZ14" s="2"/>
      <c r="BA14" s="2"/>
      <c r="BB14" s="2"/>
      <c r="BC14" s="2"/>
      <c r="BD14" s="2"/>
      <c r="BE14" s="2"/>
      <c r="BF14" s="2"/>
      <c r="BG14" s="2"/>
      <c r="BH14" s="2"/>
      <c r="BI14" s="2"/>
      <c r="BJ14" s="2"/>
      <c r="BK14" s="2"/>
      <c r="BL14" s="2"/>
      <c r="BM14" s="2"/>
      <c r="BN14" s="2"/>
      <c r="BO14" s="2"/>
      <c r="BP14" s="2"/>
    </row>
    <row r="15" spans="2:68" x14ac:dyDescent="0.25">
      <c r="Q15" s="8"/>
      <c r="R15" s="10"/>
      <c r="U15" s="2"/>
      <c r="V15" s="2"/>
      <c r="W15" s="2"/>
      <c r="X15" s="2"/>
      <c r="Y15" s="2"/>
      <c r="Z15" s="2"/>
      <c r="AA15" s="2"/>
      <c r="AB15" s="2"/>
      <c r="AC15" s="2"/>
      <c r="AD15" s="2"/>
      <c r="AE15" s="2"/>
      <c r="AF15" s="2"/>
      <c r="AG15" s="2"/>
      <c r="AH15" s="2"/>
      <c r="AI15" s="2"/>
      <c r="AJ15" s="2"/>
      <c r="AK15" s="2"/>
      <c r="AL15" s="2"/>
      <c r="AM15" s="2"/>
      <c r="AN15" s="2"/>
      <c r="AO15" s="2"/>
      <c r="AP15" s="2"/>
      <c r="AQ15" s="7"/>
      <c r="AR15" s="7"/>
      <c r="AS15" s="7"/>
      <c r="AT15" s="2"/>
      <c r="AU15" s="2"/>
      <c r="AV15" s="2"/>
      <c r="AW15" s="2"/>
      <c r="AX15" s="2"/>
      <c r="AY15" s="2"/>
      <c r="AZ15" s="2"/>
      <c r="BA15" s="2"/>
      <c r="BB15" s="2"/>
      <c r="BC15" s="2"/>
      <c r="BD15" s="2"/>
      <c r="BE15" s="2"/>
      <c r="BF15" s="2"/>
      <c r="BG15" s="2"/>
      <c r="BH15" s="2"/>
      <c r="BI15" s="2"/>
      <c r="BJ15" s="2"/>
      <c r="BK15" s="2"/>
      <c r="BL15" s="2"/>
      <c r="BM15" s="2"/>
      <c r="BN15" s="2"/>
      <c r="BO15" s="2"/>
      <c r="BP15" s="2"/>
    </row>
    <row r="16" spans="2:68" x14ac:dyDescent="0.25">
      <c r="Q16" s="10"/>
      <c r="R16" s="10"/>
      <c r="U16" s="2"/>
      <c r="V16" s="2"/>
      <c r="W16" s="2"/>
      <c r="X16" s="2"/>
      <c r="Y16" s="2"/>
      <c r="Z16" s="2"/>
      <c r="AA16" s="2"/>
      <c r="AB16" s="2"/>
      <c r="AC16" s="2"/>
      <c r="AD16" s="2"/>
      <c r="AE16" s="2"/>
      <c r="AF16" s="2"/>
      <c r="AG16" s="2"/>
      <c r="AH16" s="2"/>
      <c r="AI16" s="2"/>
      <c r="AJ16" s="2"/>
      <c r="AK16" s="2"/>
      <c r="AL16" s="2"/>
      <c r="AM16" s="2"/>
      <c r="AN16" s="2"/>
      <c r="AO16" s="2"/>
      <c r="AP16" s="2"/>
      <c r="AQ16" s="7"/>
      <c r="AR16" s="7"/>
      <c r="AS16" s="7"/>
      <c r="AT16" s="2"/>
      <c r="AU16" s="2"/>
      <c r="AV16" s="2"/>
      <c r="AW16" s="2"/>
      <c r="AX16" s="2"/>
      <c r="AY16" s="2"/>
      <c r="AZ16" s="2"/>
      <c r="BA16" s="2"/>
      <c r="BB16" s="2"/>
      <c r="BC16" s="2"/>
      <c r="BD16" s="2"/>
      <c r="BE16" s="2"/>
      <c r="BF16" s="2"/>
      <c r="BG16" s="2"/>
      <c r="BH16" s="2"/>
      <c r="BI16" s="2"/>
      <c r="BJ16" s="2"/>
      <c r="BK16" s="2"/>
      <c r="BL16" s="2"/>
      <c r="BM16" s="2"/>
      <c r="BN16" s="2"/>
      <c r="BO16" s="2"/>
      <c r="BP16" s="2"/>
    </row>
    <row r="17" spans="17:68" x14ac:dyDescent="0.25">
      <c r="U17" s="2"/>
      <c r="V17" s="2"/>
      <c r="W17" s="2"/>
      <c r="X17" s="2"/>
      <c r="Y17" s="2"/>
      <c r="Z17" s="2"/>
      <c r="AA17" s="2"/>
      <c r="AB17" s="2"/>
      <c r="AC17" s="2"/>
      <c r="AD17" s="2"/>
      <c r="AE17" s="2"/>
      <c r="AF17" s="2"/>
      <c r="AG17" s="2"/>
      <c r="AH17" s="2"/>
      <c r="AI17" s="2"/>
      <c r="AJ17" s="2"/>
      <c r="AK17" s="2"/>
      <c r="AL17" s="2"/>
      <c r="AM17" s="2"/>
      <c r="AN17" s="2"/>
      <c r="AO17" s="2"/>
      <c r="AP17" s="2"/>
      <c r="AQ17" s="7"/>
      <c r="AR17" s="7"/>
      <c r="AS17" s="7"/>
      <c r="AT17" s="2"/>
      <c r="AU17" s="2"/>
      <c r="AV17" s="2"/>
      <c r="AW17" s="2"/>
      <c r="AX17" s="2"/>
      <c r="AY17" s="2"/>
      <c r="AZ17" s="2"/>
      <c r="BA17" s="2"/>
      <c r="BB17" s="2"/>
      <c r="BC17" s="2"/>
      <c r="BD17" s="2"/>
      <c r="BE17" s="2"/>
      <c r="BF17" s="2"/>
      <c r="BG17" s="2"/>
      <c r="BH17" s="2"/>
      <c r="BI17" s="2"/>
      <c r="BJ17" s="2"/>
      <c r="BK17" s="2"/>
      <c r="BL17" s="2"/>
      <c r="BM17" s="2"/>
      <c r="BN17" s="2"/>
      <c r="BO17" s="2"/>
      <c r="BP17" s="2"/>
    </row>
    <row r="18" spans="17:68" x14ac:dyDescent="0.25">
      <c r="U18" s="2"/>
      <c r="V18" s="2"/>
      <c r="W18" s="2"/>
      <c r="X18" s="2"/>
      <c r="Y18" s="2"/>
      <c r="Z18" s="2"/>
      <c r="AA18" s="2"/>
      <c r="AB18" s="2"/>
      <c r="AC18" s="2"/>
      <c r="AD18" s="2"/>
      <c r="AE18" s="2"/>
      <c r="AF18" s="2"/>
      <c r="AG18" s="2"/>
      <c r="AH18" s="2"/>
      <c r="AI18" s="2"/>
      <c r="AJ18" s="2"/>
      <c r="AK18" s="2"/>
      <c r="AL18" s="2"/>
      <c r="AM18" s="2"/>
      <c r="AN18" s="2"/>
      <c r="AO18" s="2"/>
      <c r="AP18" s="2"/>
      <c r="AQ18" s="7"/>
      <c r="AR18" s="7"/>
      <c r="AS18" s="7"/>
      <c r="AT18" s="2"/>
      <c r="AU18" s="2"/>
      <c r="AV18" s="2"/>
      <c r="AW18" s="2"/>
      <c r="AX18" s="2"/>
      <c r="AY18" s="2"/>
      <c r="AZ18" s="2"/>
      <c r="BA18" s="2"/>
      <c r="BB18" s="2"/>
      <c r="BC18" s="2"/>
      <c r="BD18" s="2"/>
      <c r="BE18" s="2"/>
      <c r="BF18" s="2"/>
      <c r="BG18" s="2"/>
      <c r="BH18" s="2"/>
      <c r="BI18" s="2"/>
      <c r="BJ18" s="2"/>
      <c r="BK18" s="2"/>
      <c r="BL18" s="2"/>
      <c r="BM18" s="2"/>
      <c r="BN18" s="2"/>
      <c r="BO18" s="2"/>
      <c r="BP18" s="2"/>
    </row>
    <row r="19" spans="17:68" x14ac:dyDescent="0.25">
      <c r="Q19" s="8"/>
      <c r="R19" s="8"/>
      <c r="S19" s="8"/>
      <c r="T19" s="8"/>
      <c r="U19" s="2"/>
      <c r="V19" s="2"/>
      <c r="W19" s="2"/>
      <c r="X19" s="2"/>
      <c r="Y19" s="2"/>
      <c r="Z19" s="2"/>
      <c r="AA19" s="2"/>
      <c r="AB19" s="2"/>
      <c r="AC19" s="2"/>
      <c r="AD19" s="2"/>
      <c r="AE19" s="2"/>
      <c r="AF19" s="2"/>
      <c r="AG19" s="2"/>
      <c r="AH19" s="2"/>
      <c r="AI19" s="2"/>
      <c r="AJ19" s="2"/>
      <c r="AK19" s="2"/>
      <c r="AL19" s="2"/>
      <c r="AM19" s="2"/>
      <c r="AN19" s="2"/>
      <c r="AO19" s="2"/>
      <c r="AP19" s="2"/>
      <c r="AQ19" s="7"/>
      <c r="AR19" s="7"/>
      <c r="AS19" s="7"/>
      <c r="AT19" s="2"/>
      <c r="AU19" s="2"/>
      <c r="AV19" s="2"/>
      <c r="AW19" s="2"/>
      <c r="AX19" s="2"/>
      <c r="AY19" s="2"/>
      <c r="AZ19" s="2"/>
      <c r="BA19" s="2"/>
      <c r="BB19" s="2"/>
      <c r="BC19" s="2"/>
      <c r="BD19" s="2"/>
      <c r="BE19" s="2"/>
      <c r="BF19" s="2"/>
      <c r="BG19" s="2"/>
      <c r="BH19" s="2"/>
      <c r="BI19" s="2"/>
      <c r="BJ19" s="2"/>
      <c r="BK19" s="2"/>
      <c r="BL19" s="2"/>
      <c r="BM19" s="2"/>
      <c r="BN19" s="2"/>
      <c r="BO19" s="2"/>
      <c r="BP19" s="2"/>
    </row>
    <row r="20" spans="17:68" x14ac:dyDescent="0.25">
      <c r="Q20" s="8"/>
      <c r="R20" s="8"/>
      <c r="S20" s="8"/>
      <c r="T20" s="8"/>
      <c r="U20" s="2"/>
      <c r="V20" s="2"/>
      <c r="W20" s="2"/>
      <c r="X20" s="2"/>
      <c r="Y20" s="2"/>
      <c r="Z20" s="2"/>
      <c r="AA20" s="2"/>
      <c r="AB20" s="2"/>
      <c r="AC20" s="2"/>
      <c r="AD20" s="2"/>
      <c r="AE20" s="2"/>
      <c r="AF20" s="2"/>
      <c r="AG20" s="2"/>
      <c r="AH20" s="2"/>
      <c r="AI20" s="2"/>
      <c r="AJ20" s="2"/>
      <c r="AK20" s="2"/>
      <c r="AL20" s="2"/>
      <c r="AM20" s="2"/>
      <c r="AN20" s="2"/>
      <c r="AO20" s="2"/>
      <c r="AP20" s="2"/>
      <c r="AQ20" s="7"/>
      <c r="AR20" s="7"/>
      <c r="AS20" s="7"/>
      <c r="AT20" s="2"/>
      <c r="AU20" s="2"/>
      <c r="AV20" s="2"/>
      <c r="AW20" s="2"/>
      <c r="AX20" s="2"/>
      <c r="AY20" s="2"/>
      <c r="AZ20" s="2"/>
      <c r="BA20" s="2"/>
      <c r="BB20" s="2"/>
      <c r="BC20" s="2"/>
      <c r="BD20" s="2"/>
      <c r="BE20" s="2"/>
      <c r="BF20" s="2"/>
      <c r="BG20" s="2"/>
      <c r="BH20" s="2"/>
      <c r="BI20" s="2"/>
      <c r="BJ20" s="2"/>
      <c r="BK20" s="2"/>
      <c r="BL20" s="2"/>
      <c r="BM20" s="2"/>
      <c r="BN20" s="2"/>
      <c r="BO20" s="2"/>
      <c r="BP20" s="2"/>
    </row>
    <row r="21" spans="17:68" x14ac:dyDescent="0.25">
      <c r="Q21" s="8"/>
      <c r="R21" s="8"/>
      <c r="S21" s="8"/>
      <c r="T21" s="8"/>
      <c r="U21" s="2"/>
      <c r="V21" s="2"/>
      <c r="W21" s="2"/>
      <c r="X21" s="2"/>
      <c r="Y21" s="2"/>
      <c r="Z21" s="2"/>
      <c r="AA21" s="2"/>
      <c r="AB21" s="2"/>
      <c r="AC21" s="2"/>
      <c r="AD21" s="2"/>
      <c r="AE21" s="2"/>
      <c r="AF21" s="2"/>
      <c r="AG21" s="2"/>
      <c r="AH21" s="2"/>
      <c r="AI21" s="2"/>
      <c r="AJ21" s="2"/>
      <c r="AK21" s="2"/>
      <c r="AL21" s="2"/>
      <c r="AM21" s="2"/>
      <c r="AN21" s="2"/>
      <c r="AO21" s="2"/>
      <c r="AP21" s="2"/>
      <c r="AQ21" s="7"/>
      <c r="AR21" s="7"/>
      <c r="AS21" s="7"/>
      <c r="AT21" s="2"/>
      <c r="AU21" s="2"/>
      <c r="AV21" s="2"/>
      <c r="AW21" s="2"/>
      <c r="AX21" s="2"/>
      <c r="AY21" s="2"/>
      <c r="AZ21" s="2"/>
      <c r="BA21" s="2"/>
      <c r="BB21" s="2"/>
      <c r="BC21" s="2"/>
      <c r="BD21" s="2"/>
      <c r="BE21" s="2"/>
      <c r="BF21" s="2"/>
      <c r="BG21" s="2"/>
      <c r="BH21" s="2"/>
      <c r="BI21" s="2"/>
      <c r="BJ21" s="2"/>
      <c r="BK21" s="2"/>
      <c r="BL21" s="2"/>
      <c r="BM21" s="2"/>
      <c r="BN21" s="2"/>
      <c r="BO21" s="2"/>
      <c r="BP21" s="2"/>
    </row>
    <row r="22" spans="17:68" x14ac:dyDescent="0.25">
      <c r="Q22" s="8"/>
      <c r="R22" s="8"/>
      <c r="S22" s="8"/>
      <c r="T22" s="8"/>
      <c r="U22" s="2"/>
      <c r="V22" s="2"/>
      <c r="W22" s="2"/>
      <c r="X22" s="2"/>
      <c r="Y22" s="2"/>
      <c r="Z22" s="2"/>
      <c r="AA22" s="2"/>
      <c r="AB22" s="2"/>
      <c r="AC22" s="2"/>
      <c r="AD22" s="2"/>
      <c r="AE22" s="2"/>
      <c r="AF22" s="2"/>
      <c r="AG22" s="2"/>
      <c r="AH22" s="2"/>
      <c r="AI22" s="2"/>
      <c r="AJ22" s="2"/>
      <c r="AK22" s="2"/>
      <c r="AL22" s="2"/>
      <c r="AM22" s="2"/>
      <c r="AN22" s="2"/>
      <c r="AO22" s="2"/>
      <c r="AP22" s="2"/>
      <c r="AQ22" s="7"/>
      <c r="AR22" s="7"/>
      <c r="AS22" s="7"/>
      <c r="AT22" s="2"/>
      <c r="AU22" s="2"/>
      <c r="AV22" s="2"/>
      <c r="AW22" s="2"/>
      <c r="AX22" s="2"/>
      <c r="AY22" s="2"/>
      <c r="AZ22" s="2"/>
      <c r="BA22" s="2"/>
      <c r="BB22" s="2"/>
      <c r="BC22" s="2"/>
      <c r="BD22" s="2"/>
      <c r="BE22" s="2"/>
      <c r="BF22" s="2"/>
      <c r="BG22" s="2"/>
      <c r="BH22" s="2"/>
      <c r="BI22" s="2"/>
      <c r="BJ22" s="2"/>
      <c r="BK22" s="2"/>
      <c r="BL22" s="2"/>
      <c r="BM22" s="2"/>
      <c r="BN22" s="2"/>
      <c r="BO22" s="2"/>
      <c r="BP22" s="2"/>
    </row>
    <row r="23" spans="17:68" x14ac:dyDescent="0.25">
      <c r="Q23" s="8"/>
      <c r="R23" s="8"/>
      <c r="S23" s="8"/>
      <c r="T23" s="8"/>
      <c r="U23" s="2"/>
      <c r="V23" s="2"/>
      <c r="W23" s="2"/>
      <c r="X23" s="2"/>
      <c r="Y23" s="2"/>
      <c r="Z23" s="2"/>
      <c r="AA23" s="2"/>
      <c r="AB23" s="2"/>
      <c r="AC23" s="2"/>
      <c r="AD23" s="2"/>
      <c r="AE23" s="2"/>
      <c r="AF23" s="2"/>
      <c r="AG23" s="2"/>
      <c r="AH23" s="2"/>
      <c r="AI23" s="2"/>
      <c r="AJ23" s="2"/>
      <c r="AK23" s="2"/>
      <c r="AL23" s="2"/>
      <c r="AM23" s="2"/>
      <c r="AN23" s="2"/>
      <c r="AO23" s="2"/>
      <c r="AP23" s="2"/>
      <c r="AQ23" s="7"/>
      <c r="AR23" s="7"/>
      <c r="AS23" s="7"/>
      <c r="AT23" s="2"/>
      <c r="AU23" s="2"/>
      <c r="AV23" s="2"/>
      <c r="AW23" s="2"/>
      <c r="AX23" s="2"/>
      <c r="AY23" s="2"/>
      <c r="AZ23" s="2"/>
      <c r="BA23" s="2"/>
      <c r="BB23" s="2"/>
      <c r="BC23" s="2"/>
      <c r="BD23" s="2"/>
      <c r="BE23" s="2"/>
      <c r="BF23" s="2"/>
      <c r="BG23" s="2"/>
      <c r="BH23" s="2"/>
      <c r="BI23" s="2"/>
      <c r="BJ23" s="2"/>
      <c r="BK23" s="2"/>
      <c r="BL23" s="2"/>
      <c r="BM23" s="2"/>
      <c r="BN23" s="2"/>
      <c r="BO23" s="2"/>
      <c r="BP23" s="2"/>
    </row>
    <row r="24" spans="17:68" x14ac:dyDescent="0.25">
      <c r="R24" s="8"/>
      <c r="S24" s="8"/>
      <c r="T24" s="8"/>
      <c r="U24" s="2"/>
      <c r="V24" s="2"/>
      <c r="W24" s="2"/>
      <c r="X24" s="2"/>
      <c r="Y24" s="2"/>
      <c r="Z24" s="2"/>
      <c r="AA24" s="2"/>
      <c r="AB24" s="2"/>
      <c r="AC24" s="2"/>
      <c r="AD24" s="2"/>
      <c r="AE24" s="2"/>
      <c r="AF24" s="2"/>
      <c r="AG24" s="2"/>
      <c r="AH24" s="2"/>
      <c r="AI24" s="2"/>
      <c r="AJ24" s="2"/>
      <c r="AK24" s="2"/>
      <c r="AL24" s="2"/>
      <c r="AM24" s="2"/>
      <c r="AN24" s="2"/>
      <c r="AO24" s="2"/>
      <c r="AP24" s="2"/>
      <c r="AQ24" s="7"/>
      <c r="AR24" s="7"/>
      <c r="AS24" s="7"/>
      <c r="AT24" s="2"/>
      <c r="AU24" s="2"/>
      <c r="AV24" s="2"/>
      <c r="AW24" s="2"/>
      <c r="AX24" s="2"/>
      <c r="AY24" s="2"/>
      <c r="AZ24" s="2"/>
      <c r="BA24" s="2"/>
      <c r="BB24" s="2"/>
      <c r="BC24" s="2"/>
      <c r="BD24" s="2"/>
      <c r="BE24" s="2"/>
      <c r="BF24" s="2"/>
      <c r="BG24" s="2"/>
      <c r="BH24" s="2"/>
      <c r="BI24" s="2"/>
      <c r="BJ24" s="2"/>
      <c r="BK24" s="2"/>
      <c r="BL24" s="2"/>
      <c r="BM24" s="2"/>
      <c r="BN24" s="2"/>
      <c r="BO24" s="2"/>
      <c r="BP24" s="2"/>
    </row>
    <row r="25" spans="17:68" x14ac:dyDescent="0.25">
      <c r="U25" s="2"/>
      <c r="V25" s="2"/>
      <c r="W25" s="2"/>
      <c r="X25" s="2"/>
      <c r="Y25" s="2"/>
      <c r="Z25" s="2"/>
      <c r="AA25" s="2"/>
      <c r="AB25" s="2"/>
      <c r="AC25" s="2"/>
      <c r="AD25" s="2"/>
      <c r="AE25" s="2"/>
      <c r="AF25" s="2"/>
      <c r="AG25" s="2"/>
      <c r="AH25" s="2"/>
      <c r="AI25" s="2"/>
      <c r="AJ25" s="2"/>
      <c r="AK25" s="2"/>
      <c r="AL25" s="2"/>
      <c r="AM25" s="2"/>
      <c r="AN25" s="2"/>
      <c r="AO25" s="2"/>
      <c r="AP25" s="2"/>
      <c r="AQ25" s="7"/>
      <c r="AR25" s="7"/>
      <c r="AS25" s="7"/>
      <c r="AT25" s="2"/>
      <c r="AU25" s="2"/>
      <c r="AV25" s="2"/>
      <c r="AW25" s="2"/>
      <c r="AX25" s="2"/>
      <c r="AY25" s="2"/>
      <c r="AZ25" s="2"/>
      <c r="BA25" s="2"/>
      <c r="BB25" s="2"/>
      <c r="BC25" s="2"/>
      <c r="BD25" s="2"/>
      <c r="BE25" s="2"/>
      <c r="BF25" s="2"/>
      <c r="BG25" s="2"/>
      <c r="BH25" s="2"/>
      <c r="BI25" s="2"/>
      <c r="BJ25" s="2"/>
      <c r="BK25" s="2"/>
      <c r="BL25" s="2"/>
      <c r="BM25" s="2"/>
      <c r="BN25" s="2"/>
      <c r="BO25" s="2"/>
      <c r="BP25" s="2"/>
    </row>
  </sheetData>
  <sheetProtection algorithmName="SHA-512" hashValue="e5dqGJNHAsZ5x+9idQSIdGQjmBg1NXYRalDcJ/QelTSvH/uFvnQ/u2wavtWrUPHvuj332f15f4U0+tFGnaetog==" saltValue="DvFWWExsLsKTBPOw9zNMkQ==" spinCount="100000" sheet="1" formatCells="0" formatColumns="0" formatRows="0" insertColumns="0" insertRows="0" insertHyperlinks="0" deleteColumns="0" deleteRows="0" pivotTables="0"/>
  <autoFilter ref="A8:BP11"/>
  <sortState ref="B9:R16">
    <sortCondition ref="B9:B16"/>
  </sortState>
  <mergeCells count="38">
    <mergeCell ref="B4:BP4"/>
    <mergeCell ref="BK6:BP7"/>
    <mergeCell ref="AD7:AI7"/>
    <mergeCell ref="X7:AC7"/>
    <mergeCell ref="AJ7:AJ8"/>
    <mergeCell ref="BE7:BJ7"/>
    <mergeCell ref="AL7:AL8"/>
    <mergeCell ref="AM7:AM8"/>
    <mergeCell ref="AN7:AN8"/>
    <mergeCell ref="AO7:AO8"/>
    <mergeCell ref="AP7:AP8"/>
    <mergeCell ref="AQ7:AS7"/>
    <mergeCell ref="AU6:AV7"/>
    <mergeCell ref="AW6:AX7"/>
    <mergeCell ref="X6:AI6"/>
    <mergeCell ref="AJ6:AN6"/>
    <mergeCell ref="B2:BP2"/>
    <mergeCell ref="B3:BP3"/>
    <mergeCell ref="B5:BP5"/>
    <mergeCell ref="B6:B8"/>
    <mergeCell ref="D6:D8"/>
    <mergeCell ref="E6:E8"/>
    <mergeCell ref="F6:F8"/>
    <mergeCell ref="AK7:AK8"/>
    <mergeCell ref="Q6:T6"/>
    <mergeCell ref="AT7:AT8"/>
    <mergeCell ref="AY7:BD7"/>
    <mergeCell ref="AY6:BJ6"/>
    <mergeCell ref="Q7:R7"/>
    <mergeCell ref="S7:T7"/>
    <mergeCell ref="C6:C8"/>
    <mergeCell ref="M6:N6"/>
    <mergeCell ref="AO6:AT6"/>
    <mergeCell ref="O6:P6"/>
    <mergeCell ref="G6:G8"/>
    <mergeCell ref="H6:H8"/>
    <mergeCell ref="U6:U8"/>
    <mergeCell ref="V6:W7"/>
  </mergeCells>
  <conditionalFormatting sqref="AR9:AR11">
    <cfRule type="expression" dxfId="92" priority="6">
      <formula>0.5&lt;AP9&lt;0.7</formula>
    </cfRule>
  </conditionalFormatting>
  <conditionalFormatting sqref="AQ9:AQ11">
    <cfRule type="expression" dxfId="91" priority="8">
      <formula>AP9&gt;=0.7</formula>
    </cfRule>
  </conditionalFormatting>
  <conditionalFormatting sqref="AS9:AS11">
    <cfRule type="expression" dxfId="90" priority="7">
      <formula>AP9&lt;=0.5</formula>
    </cfRule>
  </conditionalFormatting>
  <conditionalFormatting sqref="AS9:AS11">
    <cfRule type="expression" dxfId="89" priority="2">
      <formula>AP9=0</formula>
    </cfRule>
  </conditionalFormatting>
  <pageMargins left="0.70866141732283472" right="0.70866141732283472" top="0.74803149606299213" bottom="0.74803149606299213" header="0.31496062992125984" footer="0.31496062992125984"/>
  <pageSetup scale="80"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Title="Evaluación propuesta" prompt="Califique el criterio">
          <x14:formula1>
            <xm:f>'Criterios de evaluación'!$B$5:$B$7</xm:f>
          </x14:formula1>
          <xm:sqref>AJ9:AN11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P32"/>
  <sheetViews>
    <sheetView zoomScale="55" zoomScaleNormal="55" workbookViewId="0">
      <pane xSplit="2" ySplit="8" topLeftCell="AK9" activePane="bottomRight" state="frozen"/>
      <selection activeCell="AS8" sqref="AS8"/>
      <selection pane="topRight" activeCell="AS8" sqref="AS8"/>
      <selection pane="bottomLeft" activeCell="AS8" sqref="AS8"/>
      <selection pane="bottomRight" activeCell="B9" sqref="B9"/>
    </sheetView>
  </sheetViews>
  <sheetFormatPr baseColWidth="10" defaultRowHeight="12.75" x14ac:dyDescent="0.25"/>
  <cols>
    <col min="1" max="1" width="2.28515625" style="2" customWidth="1"/>
    <col min="2" max="2" width="57.7109375" style="2" customWidth="1"/>
    <col min="3" max="3" width="13.42578125" style="2" customWidth="1"/>
    <col min="4" max="4" width="21.28515625" style="2" customWidth="1"/>
    <col min="5" max="5" width="11.7109375" style="2" customWidth="1"/>
    <col min="6" max="6" width="9.7109375" style="2" customWidth="1"/>
    <col min="7" max="8" width="17.85546875" style="2" hidden="1" customWidth="1"/>
    <col min="9" max="9" width="13.7109375" style="2" customWidth="1"/>
    <col min="10" max="10" width="12.7109375" style="2" customWidth="1"/>
    <col min="11" max="12" width="10.7109375" style="2" customWidth="1"/>
    <col min="13" max="14" width="11.7109375" style="2" customWidth="1"/>
    <col min="15" max="16" width="11.7109375" style="2" hidden="1" customWidth="1"/>
    <col min="17" max="20" width="11.7109375" style="1" customWidth="1"/>
    <col min="21" max="21" width="12.140625" style="12" customWidth="1"/>
    <col min="22" max="23" width="10.7109375" style="13" customWidth="1"/>
    <col min="24" max="35" width="10.7109375" style="12" customWidth="1"/>
    <col min="36" max="40" width="15.7109375" style="13" customWidth="1"/>
    <col min="41" max="41" width="9" style="12" customWidth="1"/>
    <col min="42" max="42" width="6.28515625" style="12" customWidth="1"/>
    <col min="43" max="43" width="15.28515625" style="12" customWidth="1"/>
    <col min="44" max="44" width="21" style="12" customWidth="1"/>
    <col min="45" max="45" width="20.140625" style="12" customWidth="1"/>
    <col min="46" max="46" width="89.5703125" style="14" customWidth="1"/>
    <col min="47" max="62" width="11.7109375" style="13" customWidth="1"/>
    <col min="63" max="68" width="7.7109375" style="13" customWidth="1"/>
    <col min="69" max="16384" width="11.42578125" style="2"/>
  </cols>
  <sheetData>
    <row r="1" spans="2:68" x14ac:dyDescent="0.25">
      <c r="U1" s="1"/>
      <c r="V1" s="1"/>
      <c r="W1" s="1"/>
      <c r="X1" s="13"/>
      <c r="Y1" s="13"/>
      <c r="Z1" s="13"/>
      <c r="AA1" s="13"/>
      <c r="AB1" s="13"/>
      <c r="AC1" s="13"/>
      <c r="AD1" s="13"/>
      <c r="AE1" s="13"/>
      <c r="AF1" s="13"/>
      <c r="AG1" s="13"/>
      <c r="AH1" s="13"/>
      <c r="AI1" s="13"/>
      <c r="AT1" s="14">
        <f>100/10000*1.6*60*24*365</f>
        <v>8409.6</v>
      </c>
    </row>
    <row r="2" spans="2:68" ht="30" customHeight="1" x14ac:dyDescent="0.25">
      <c r="B2" s="221" t="s">
        <v>57</v>
      </c>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1"/>
      <c r="BL2" s="221"/>
      <c r="BM2" s="221"/>
      <c r="BN2" s="221"/>
      <c r="BO2" s="221"/>
      <c r="BP2" s="221"/>
    </row>
    <row r="3" spans="2:68" ht="30" customHeight="1" x14ac:dyDescent="0.25">
      <c r="B3" s="221" t="s">
        <v>58</v>
      </c>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row>
    <row r="4" spans="2:68" ht="30" customHeight="1" x14ac:dyDescent="0.25">
      <c r="B4" s="221" t="s">
        <v>18</v>
      </c>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c r="BG4" s="221"/>
      <c r="BH4" s="221"/>
      <c r="BI4" s="221"/>
      <c r="BJ4" s="221"/>
      <c r="BK4" s="221"/>
      <c r="BL4" s="221"/>
      <c r="BM4" s="221"/>
      <c r="BN4" s="221"/>
      <c r="BO4" s="221"/>
      <c r="BP4" s="221"/>
    </row>
    <row r="5" spans="2:68" ht="30" customHeight="1" x14ac:dyDescent="0.25">
      <c r="B5" s="221" t="s">
        <v>85</v>
      </c>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row>
    <row r="6" spans="2:68" ht="54.95" customHeight="1" x14ac:dyDescent="0.25">
      <c r="B6" s="237" t="s">
        <v>2</v>
      </c>
      <c r="C6" s="227" t="s">
        <v>17</v>
      </c>
      <c r="D6" s="237" t="s">
        <v>3</v>
      </c>
      <c r="E6" s="237" t="s">
        <v>4</v>
      </c>
      <c r="F6" s="237" t="s">
        <v>15</v>
      </c>
      <c r="G6" s="227" t="s">
        <v>5</v>
      </c>
      <c r="H6" s="227" t="s">
        <v>6</v>
      </c>
      <c r="I6" s="42"/>
      <c r="J6" s="42"/>
      <c r="K6" s="42"/>
      <c r="L6" s="42"/>
      <c r="M6" s="237" t="s">
        <v>59</v>
      </c>
      <c r="N6" s="237"/>
      <c r="O6" s="225" t="s">
        <v>32</v>
      </c>
      <c r="P6" s="226"/>
      <c r="Q6" s="237" t="s">
        <v>60</v>
      </c>
      <c r="R6" s="237"/>
      <c r="S6" s="237"/>
      <c r="T6" s="237"/>
      <c r="U6" s="230" t="s">
        <v>28</v>
      </c>
      <c r="V6" s="233" t="s">
        <v>27</v>
      </c>
      <c r="W6" s="234"/>
      <c r="X6" s="235" t="s">
        <v>26</v>
      </c>
      <c r="Y6" s="245"/>
      <c r="Z6" s="245"/>
      <c r="AA6" s="245"/>
      <c r="AB6" s="245"/>
      <c r="AC6" s="245"/>
      <c r="AD6" s="245"/>
      <c r="AE6" s="245"/>
      <c r="AF6" s="245"/>
      <c r="AG6" s="245"/>
      <c r="AH6" s="245"/>
      <c r="AI6" s="236"/>
      <c r="AJ6" s="246" t="s">
        <v>25</v>
      </c>
      <c r="AK6" s="247"/>
      <c r="AL6" s="247"/>
      <c r="AM6" s="247"/>
      <c r="AN6" s="248"/>
      <c r="AO6" s="222" t="s">
        <v>31</v>
      </c>
      <c r="AP6" s="223"/>
      <c r="AQ6" s="223"/>
      <c r="AR6" s="223"/>
      <c r="AS6" s="223"/>
      <c r="AT6" s="224"/>
      <c r="AU6" s="241" t="s">
        <v>29</v>
      </c>
      <c r="AV6" s="241"/>
      <c r="AW6" s="241" t="s">
        <v>239</v>
      </c>
      <c r="AX6" s="241"/>
      <c r="AY6" s="241" t="s">
        <v>240</v>
      </c>
      <c r="AZ6" s="241"/>
      <c r="BA6" s="241"/>
      <c r="BB6" s="241"/>
      <c r="BC6" s="241"/>
      <c r="BD6" s="241"/>
      <c r="BE6" s="241"/>
      <c r="BF6" s="241"/>
      <c r="BG6" s="241"/>
      <c r="BH6" s="241"/>
      <c r="BI6" s="241"/>
      <c r="BJ6" s="241"/>
      <c r="BK6" s="240" t="s">
        <v>42</v>
      </c>
      <c r="BL6" s="240"/>
      <c r="BM6" s="240"/>
      <c r="BN6" s="240"/>
      <c r="BO6" s="240"/>
      <c r="BP6" s="240"/>
    </row>
    <row r="7" spans="2:68" ht="54.95" customHeight="1" x14ac:dyDescent="0.25">
      <c r="B7" s="237"/>
      <c r="C7" s="228"/>
      <c r="D7" s="237"/>
      <c r="E7" s="237"/>
      <c r="F7" s="237"/>
      <c r="G7" s="228"/>
      <c r="H7" s="228"/>
      <c r="I7" s="43" t="s">
        <v>72</v>
      </c>
      <c r="J7" s="43" t="s">
        <v>33</v>
      </c>
      <c r="K7" s="43" t="s">
        <v>34</v>
      </c>
      <c r="L7" s="43" t="s">
        <v>35</v>
      </c>
      <c r="M7" s="43" t="s">
        <v>34</v>
      </c>
      <c r="N7" s="43" t="s">
        <v>35</v>
      </c>
      <c r="O7" s="43" t="s">
        <v>36</v>
      </c>
      <c r="P7" s="43" t="s">
        <v>37</v>
      </c>
      <c r="Q7" s="237" t="s">
        <v>38</v>
      </c>
      <c r="R7" s="237"/>
      <c r="S7" s="237" t="s">
        <v>39</v>
      </c>
      <c r="T7" s="237"/>
      <c r="U7" s="231"/>
      <c r="V7" s="235"/>
      <c r="W7" s="236"/>
      <c r="X7" s="242" t="s">
        <v>40</v>
      </c>
      <c r="Y7" s="243"/>
      <c r="Z7" s="243"/>
      <c r="AA7" s="243"/>
      <c r="AB7" s="243"/>
      <c r="AC7" s="244"/>
      <c r="AD7" s="242" t="s">
        <v>41</v>
      </c>
      <c r="AE7" s="243"/>
      <c r="AF7" s="243"/>
      <c r="AG7" s="243"/>
      <c r="AH7" s="243"/>
      <c r="AI7" s="244"/>
      <c r="AJ7" s="238" t="s">
        <v>19</v>
      </c>
      <c r="AK7" s="238" t="s">
        <v>20</v>
      </c>
      <c r="AL7" s="238" t="s">
        <v>45</v>
      </c>
      <c r="AM7" s="238" t="s">
        <v>46</v>
      </c>
      <c r="AN7" s="238" t="s">
        <v>21</v>
      </c>
      <c r="AO7" s="221" t="s">
        <v>22</v>
      </c>
      <c r="AP7" s="221" t="s">
        <v>7</v>
      </c>
      <c r="AQ7" s="221" t="s">
        <v>30</v>
      </c>
      <c r="AR7" s="221"/>
      <c r="AS7" s="221"/>
      <c r="AT7" s="221" t="s">
        <v>24</v>
      </c>
      <c r="AU7" s="241"/>
      <c r="AV7" s="241"/>
      <c r="AW7" s="241"/>
      <c r="AX7" s="241"/>
      <c r="AY7" s="240" t="s">
        <v>0</v>
      </c>
      <c r="AZ7" s="240"/>
      <c r="BA7" s="240"/>
      <c r="BB7" s="240"/>
      <c r="BC7" s="240"/>
      <c r="BD7" s="240"/>
      <c r="BE7" s="240" t="s">
        <v>1</v>
      </c>
      <c r="BF7" s="240"/>
      <c r="BG7" s="240"/>
      <c r="BH7" s="240"/>
      <c r="BI7" s="240"/>
      <c r="BJ7" s="240"/>
      <c r="BK7" s="240"/>
      <c r="BL7" s="240"/>
      <c r="BM7" s="240"/>
      <c r="BN7" s="240"/>
      <c r="BO7" s="240"/>
      <c r="BP7" s="240"/>
    </row>
    <row r="8" spans="2:68" ht="69.95" customHeight="1" x14ac:dyDescent="0.25">
      <c r="B8" s="237"/>
      <c r="C8" s="229"/>
      <c r="D8" s="237"/>
      <c r="E8" s="237"/>
      <c r="F8" s="237"/>
      <c r="G8" s="229"/>
      <c r="H8" s="229"/>
      <c r="I8" s="44"/>
      <c r="J8" s="44"/>
      <c r="K8" s="44"/>
      <c r="L8" s="44"/>
      <c r="M8" s="41"/>
      <c r="N8" s="41"/>
      <c r="O8" s="41"/>
      <c r="P8" s="41"/>
      <c r="Q8" s="41" t="s">
        <v>40</v>
      </c>
      <c r="R8" s="41" t="s">
        <v>41</v>
      </c>
      <c r="S8" s="41" t="s">
        <v>40</v>
      </c>
      <c r="T8" s="41" t="s">
        <v>41</v>
      </c>
      <c r="U8" s="232"/>
      <c r="V8" s="38" t="s">
        <v>0</v>
      </c>
      <c r="W8" s="38" t="s">
        <v>1</v>
      </c>
      <c r="X8" s="38">
        <v>2019</v>
      </c>
      <c r="Y8" s="38">
        <v>2020</v>
      </c>
      <c r="Z8" s="38">
        <v>2021</v>
      </c>
      <c r="AA8" s="38">
        <v>2022</v>
      </c>
      <c r="AB8" s="38">
        <v>2023</v>
      </c>
      <c r="AC8" s="38">
        <v>2024</v>
      </c>
      <c r="AD8" s="38">
        <v>2019</v>
      </c>
      <c r="AE8" s="38">
        <v>2020</v>
      </c>
      <c r="AF8" s="38">
        <v>2021</v>
      </c>
      <c r="AG8" s="38">
        <v>2022</v>
      </c>
      <c r="AH8" s="38">
        <v>2023</v>
      </c>
      <c r="AI8" s="38">
        <v>2024</v>
      </c>
      <c r="AJ8" s="238"/>
      <c r="AK8" s="238"/>
      <c r="AL8" s="238"/>
      <c r="AM8" s="238"/>
      <c r="AN8" s="238"/>
      <c r="AO8" s="221"/>
      <c r="AP8" s="221"/>
      <c r="AQ8" s="15" t="s">
        <v>23</v>
      </c>
      <c r="AR8" s="16" t="s">
        <v>301</v>
      </c>
      <c r="AS8" s="17" t="s">
        <v>300</v>
      </c>
      <c r="AT8" s="239"/>
      <c r="AU8" s="45" t="s">
        <v>0</v>
      </c>
      <c r="AV8" s="45" t="s">
        <v>1</v>
      </c>
      <c r="AW8" s="45" t="s">
        <v>0</v>
      </c>
      <c r="AX8" s="45" t="s">
        <v>1</v>
      </c>
      <c r="AY8" s="45">
        <v>2019</v>
      </c>
      <c r="AZ8" s="45">
        <v>2020</v>
      </c>
      <c r="BA8" s="45">
        <v>2021</v>
      </c>
      <c r="BB8" s="45">
        <v>2022</v>
      </c>
      <c r="BC8" s="93">
        <v>2023</v>
      </c>
      <c r="BD8" s="45">
        <v>2024</v>
      </c>
      <c r="BE8" s="45">
        <v>2019</v>
      </c>
      <c r="BF8" s="45">
        <v>2020</v>
      </c>
      <c r="BG8" s="45">
        <v>2021</v>
      </c>
      <c r="BH8" s="45">
        <v>2022</v>
      </c>
      <c r="BI8" s="93">
        <v>2023</v>
      </c>
      <c r="BJ8" s="45">
        <v>2024</v>
      </c>
      <c r="BK8" s="45">
        <v>2019</v>
      </c>
      <c r="BL8" s="45">
        <v>2020</v>
      </c>
      <c r="BM8" s="45">
        <v>2021</v>
      </c>
      <c r="BN8" s="45">
        <v>2022</v>
      </c>
      <c r="BO8" s="93">
        <v>2023</v>
      </c>
      <c r="BP8" s="45">
        <v>2024</v>
      </c>
    </row>
    <row r="9" spans="2:68" s="7" customFormat="1" ht="20.100000000000001" customHeight="1" x14ac:dyDescent="0.25">
      <c r="B9" s="176" t="s">
        <v>83</v>
      </c>
      <c r="C9" s="75">
        <v>3</v>
      </c>
      <c r="D9" s="62" t="s">
        <v>64</v>
      </c>
      <c r="E9" s="123" t="s">
        <v>250</v>
      </c>
      <c r="F9" s="120">
        <v>2</v>
      </c>
      <c r="G9" s="5"/>
      <c r="H9" s="5"/>
      <c r="I9" s="83"/>
      <c r="J9" s="5"/>
      <c r="K9" s="76"/>
      <c r="L9" s="76"/>
      <c r="M9" s="76"/>
      <c r="N9" s="76"/>
      <c r="O9" s="76"/>
      <c r="P9" s="76"/>
      <c r="Q9" s="77">
        <v>4892.8104000000003</v>
      </c>
      <c r="R9" s="77">
        <v>1417.2278400000002</v>
      </c>
      <c r="S9" s="70"/>
      <c r="T9" s="70"/>
      <c r="U9" s="171" t="s">
        <v>237</v>
      </c>
      <c r="V9" s="71"/>
      <c r="W9" s="71"/>
      <c r="X9" s="71"/>
      <c r="Y9" s="71"/>
      <c r="Z9" s="71"/>
      <c r="AA9" s="71"/>
      <c r="AB9" s="71"/>
      <c r="AC9" s="71"/>
      <c r="AD9" s="71"/>
      <c r="AE9" s="71"/>
      <c r="AF9" s="71"/>
      <c r="AG9" s="71"/>
      <c r="AH9" s="71"/>
      <c r="AI9" s="71"/>
      <c r="AJ9" s="9"/>
      <c r="AK9" s="9"/>
      <c r="AL9" s="9"/>
      <c r="AM9" s="9"/>
      <c r="AN9" s="9"/>
      <c r="AO9" s="49">
        <f t="shared" ref="AO9:AO10" si="0">SUM(AJ9:AN9)</f>
        <v>0</v>
      </c>
      <c r="AP9" s="51">
        <f t="shared" ref="AP9:AP10" si="1">+AO9/25</f>
        <v>0</v>
      </c>
      <c r="AQ9" s="47"/>
      <c r="AR9" s="47"/>
      <c r="AS9" s="47"/>
      <c r="AT9" s="197" t="s">
        <v>342</v>
      </c>
      <c r="AU9" s="87"/>
      <c r="AV9" s="87"/>
      <c r="AW9" s="88">
        <f t="shared" ref="AW9" si="2">+BD9</f>
        <v>4892.8104000000003</v>
      </c>
      <c r="AX9" s="88">
        <f t="shared" ref="AX9" si="3">+BJ9</f>
        <v>1417.2278400000002</v>
      </c>
      <c r="AY9" s="81">
        <f>+Q9</f>
        <v>4892.8104000000003</v>
      </c>
      <c r="AZ9" s="81">
        <f>+AY9</f>
        <v>4892.8104000000003</v>
      </c>
      <c r="BA9" s="81">
        <f t="shared" ref="BA9:BD9" si="4">+AZ9</f>
        <v>4892.8104000000003</v>
      </c>
      <c r="BB9" s="81">
        <f t="shared" si="4"/>
        <v>4892.8104000000003</v>
      </c>
      <c r="BC9" s="81">
        <f t="shared" si="4"/>
        <v>4892.8104000000003</v>
      </c>
      <c r="BD9" s="81">
        <f t="shared" si="4"/>
        <v>4892.8104000000003</v>
      </c>
      <c r="BE9" s="81">
        <f>+R9</f>
        <v>1417.2278400000002</v>
      </c>
      <c r="BF9" s="81">
        <f>+BE9</f>
        <v>1417.2278400000002</v>
      </c>
      <c r="BG9" s="81">
        <f t="shared" ref="BG9:BJ9" si="5">+BF9</f>
        <v>1417.2278400000002</v>
      </c>
      <c r="BH9" s="81">
        <f t="shared" si="5"/>
        <v>1417.2278400000002</v>
      </c>
      <c r="BI9" s="81">
        <f t="shared" si="5"/>
        <v>1417.2278400000002</v>
      </c>
      <c r="BJ9" s="81">
        <f t="shared" si="5"/>
        <v>1417.2278400000002</v>
      </c>
      <c r="BK9" s="66"/>
      <c r="BL9" s="66"/>
      <c r="BM9" s="66"/>
      <c r="BN9" s="66"/>
      <c r="BO9" s="66"/>
      <c r="BP9" s="66"/>
    </row>
    <row r="10" spans="2:68" s="7" customFormat="1" ht="20.100000000000001" customHeight="1" x14ac:dyDescent="0.25">
      <c r="B10" s="61" t="s">
        <v>82</v>
      </c>
      <c r="C10" s="75">
        <v>5</v>
      </c>
      <c r="D10" s="61" t="s">
        <v>80</v>
      </c>
      <c r="E10" s="123" t="s">
        <v>250</v>
      </c>
      <c r="F10" s="120">
        <v>2</v>
      </c>
      <c r="G10" s="26"/>
      <c r="H10" s="26"/>
      <c r="I10" s="84"/>
      <c r="J10" s="26"/>
      <c r="K10" s="78"/>
      <c r="L10" s="78"/>
      <c r="M10" s="78"/>
      <c r="N10" s="78"/>
      <c r="O10" s="78"/>
      <c r="P10" s="78"/>
      <c r="Q10" s="79"/>
      <c r="R10" s="79"/>
      <c r="S10" s="79"/>
      <c r="T10" s="79"/>
      <c r="U10" s="6"/>
      <c r="V10" s="72"/>
      <c r="W10" s="72"/>
      <c r="X10" s="72"/>
      <c r="Y10" s="72"/>
      <c r="Z10" s="72"/>
      <c r="AA10" s="72"/>
      <c r="AB10" s="72"/>
      <c r="AC10" s="72"/>
      <c r="AD10" s="72"/>
      <c r="AE10" s="72"/>
      <c r="AF10" s="72"/>
      <c r="AG10" s="72"/>
      <c r="AH10" s="72"/>
      <c r="AI10" s="72"/>
      <c r="AJ10" s="27"/>
      <c r="AK10" s="27"/>
      <c r="AL10" s="27"/>
      <c r="AM10" s="27"/>
      <c r="AN10" s="27"/>
      <c r="AO10" s="49">
        <f t="shared" si="0"/>
        <v>0</v>
      </c>
      <c r="AP10" s="51">
        <f t="shared" si="1"/>
        <v>0</v>
      </c>
      <c r="AQ10" s="47"/>
      <c r="AR10" s="47"/>
      <c r="AS10" s="47"/>
      <c r="AT10" s="6"/>
      <c r="AU10" s="87"/>
      <c r="AV10" s="87"/>
      <c r="AW10" s="87"/>
      <c r="AX10" s="87"/>
      <c r="AY10" s="87"/>
      <c r="AZ10" s="87"/>
      <c r="BA10" s="87"/>
      <c r="BB10" s="87"/>
      <c r="BC10" s="87"/>
      <c r="BD10" s="87"/>
      <c r="BE10" s="87"/>
      <c r="BF10" s="87"/>
      <c r="BG10" s="87"/>
      <c r="BH10" s="87"/>
      <c r="BI10" s="87"/>
      <c r="BJ10" s="87"/>
      <c r="BK10" s="67"/>
      <c r="BL10" s="67"/>
      <c r="BM10" s="67"/>
      <c r="BN10" s="67"/>
      <c r="BO10" s="67"/>
      <c r="BP10" s="67"/>
    </row>
    <row r="11" spans="2:68" s="7" customFormat="1" ht="20.100000000000001" customHeight="1" x14ac:dyDescent="0.25">
      <c r="B11" s="61" t="s">
        <v>81</v>
      </c>
      <c r="C11" s="86">
        <v>6</v>
      </c>
      <c r="D11" s="128" t="s">
        <v>270</v>
      </c>
      <c r="E11" s="123" t="s">
        <v>250</v>
      </c>
      <c r="F11" s="120">
        <v>2</v>
      </c>
      <c r="G11" s="26"/>
      <c r="H11" s="26"/>
      <c r="I11" s="84"/>
      <c r="J11" s="26"/>
      <c r="K11" s="78"/>
      <c r="L11" s="78"/>
      <c r="M11" s="78"/>
      <c r="N11" s="78"/>
      <c r="O11" s="78"/>
      <c r="P11" s="78"/>
      <c r="Q11" s="79"/>
      <c r="R11" s="79"/>
      <c r="S11" s="70"/>
      <c r="T11" s="70"/>
      <c r="U11" s="3"/>
      <c r="V11" s="71"/>
      <c r="W11" s="71"/>
      <c r="X11" s="71"/>
      <c r="Y11" s="71"/>
      <c r="Z11" s="71"/>
      <c r="AA11" s="71"/>
      <c r="AB11" s="71"/>
      <c r="AC11" s="71"/>
      <c r="AD11" s="71"/>
      <c r="AE11" s="71"/>
      <c r="AF11" s="71"/>
      <c r="AG11" s="71"/>
      <c r="AH11" s="71"/>
      <c r="AI11" s="71"/>
      <c r="AJ11" s="9"/>
      <c r="AK11" s="9"/>
      <c r="AL11" s="9"/>
      <c r="AM11" s="9"/>
      <c r="AN11" s="9"/>
      <c r="AO11" s="49">
        <f t="shared" ref="AO11:AO18" si="6">SUM(AJ11:AN11)</f>
        <v>0</v>
      </c>
      <c r="AP11" s="51">
        <f t="shared" ref="AP11:AP18" si="7">+AO11/25</f>
        <v>0</v>
      </c>
      <c r="AQ11" s="47"/>
      <c r="AR11" s="47"/>
      <c r="AS11" s="47"/>
      <c r="AT11" s="6"/>
      <c r="AU11" s="87"/>
      <c r="AV11" s="87"/>
      <c r="AW11" s="87"/>
      <c r="AX11" s="87"/>
      <c r="AY11" s="87"/>
      <c r="AZ11" s="87"/>
      <c r="BA11" s="87"/>
      <c r="BB11" s="87"/>
      <c r="BC11" s="87"/>
      <c r="BD11" s="87"/>
      <c r="BE11" s="87"/>
      <c r="BF11" s="87"/>
      <c r="BG11" s="87"/>
      <c r="BH11" s="87"/>
      <c r="BI11" s="87"/>
      <c r="BJ11" s="87"/>
      <c r="BK11" s="66"/>
      <c r="BL11" s="66"/>
      <c r="BM11" s="66"/>
      <c r="BN11" s="66"/>
      <c r="BO11" s="66"/>
      <c r="BP11" s="66"/>
    </row>
    <row r="12" spans="2:68" ht="20.100000000000001" customHeight="1" x14ac:dyDescent="0.25">
      <c r="B12" s="177" t="s">
        <v>279</v>
      </c>
      <c r="C12" s="75">
        <v>7</v>
      </c>
      <c r="D12" s="61" t="s">
        <v>64</v>
      </c>
      <c r="E12" s="123" t="s">
        <v>250</v>
      </c>
      <c r="F12" s="120">
        <v>2</v>
      </c>
      <c r="G12" s="26"/>
      <c r="H12" s="26"/>
      <c r="I12" s="84"/>
      <c r="J12" s="26"/>
      <c r="K12" s="78"/>
      <c r="L12" s="78"/>
      <c r="M12" s="78"/>
      <c r="N12" s="78"/>
      <c r="O12" s="78"/>
      <c r="P12" s="78"/>
      <c r="Q12" s="79">
        <v>101.86128000000002</v>
      </c>
      <c r="R12" s="79">
        <v>431.41248000000002</v>
      </c>
      <c r="S12" s="70"/>
      <c r="T12" s="70"/>
      <c r="U12" s="171" t="s">
        <v>237</v>
      </c>
      <c r="V12" s="70"/>
      <c r="W12" s="70"/>
      <c r="X12" s="70"/>
      <c r="Y12" s="70"/>
      <c r="Z12" s="70"/>
      <c r="AA12" s="70"/>
      <c r="AB12" s="70"/>
      <c r="AC12" s="70"/>
      <c r="AD12" s="70"/>
      <c r="AE12" s="70"/>
      <c r="AF12" s="70"/>
      <c r="AG12" s="70"/>
      <c r="AH12" s="70"/>
      <c r="AI12" s="70"/>
      <c r="AJ12" s="11"/>
      <c r="AK12" s="11"/>
      <c r="AL12" s="11"/>
      <c r="AM12" s="11"/>
      <c r="AN12" s="11"/>
      <c r="AO12" s="49">
        <f t="shared" si="6"/>
        <v>0</v>
      </c>
      <c r="AP12" s="51">
        <f t="shared" si="7"/>
        <v>0</v>
      </c>
      <c r="AQ12" s="47"/>
      <c r="AR12" s="47"/>
      <c r="AS12" s="47"/>
      <c r="AT12" s="197" t="s">
        <v>342</v>
      </c>
      <c r="AU12" s="87"/>
      <c r="AV12" s="87"/>
      <c r="AW12" s="88">
        <f t="shared" ref="AW12" si="8">+BD12</f>
        <v>101.86128000000002</v>
      </c>
      <c r="AX12" s="88">
        <f t="shared" ref="AX12" si="9">+BJ12</f>
        <v>431.41248000000002</v>
      </c>
      <c r="AY12" s="81">
        <f>+Q12</f>
        <v>101.86128000000002</v>
      </c>
      <c r="AZ12" s="81">
        <f>+AY12</f>
        <v>101.86128000000002</v>
      </c>
      <c r="BA12" s="81">
        <f t="shared" ref="BA12:BD12" si="10">+AZ12</f>
        <v>101.86128000000002</v>
      </c>
      <c r="BB12" s="81">
        <f t="shared" si="10"/>
        <v>101.86128000000002</v>
      </c>
      <c r="BC12" s="81">
        <f t="shared" si="10"/>
        <v>101.86128000000002</v>
      </c>
      <c r="BD12" s="81">
        <f t="shared" si="10"/>
        <v>101.86128000000002</v>
      </c>
      <c r="BE12" s="81">
        <f>+R12</f>
        <v>431.41248000000002</v>
      </c>
      <c r="BF12" s="81">
        <f>+BE12</f>
        <v>431.41248000000002</v>
      </c>
      <c r="BG12" s="81">
        <f t="shared" ref="BG12:BJ12" si="11">+BF12</f>
        <v>431.41248000000002</v>
      </c>
      <c r="BH12" s="81">
        <f t="shared" si="11"/>
        <v>431.41248000000002</v>
      </c>
      <c r="BI12" s="81">
        <f t="shared" si="11"/>
        <v>431.41248000000002</v>
      </c>
      <c r="BJ12" s="81">
        <f t="shared" si="11"/>
        <v>431.41248000000002</v>
      </c>
      <c r="BK12" s="65"/>
      <c r="BL12" s="65"/>
      <c r="BM12" s="65"/>
      <c r="BN12" s="65"/>
      <c r="BO12" s="65"/>
      <c r="BP12" s="65"/>
    </row>
    <row r="13" spans="2:68" s="7" customFormat="1" ht="20.100000000000001" customHeight="1" x14ac:dyDescent="0.25">
      <c r="B13" s="98" t="s">
        <v>77</v>
      </c>
      <c r="C13" s="86">
        <v>8</v>
      </c>
      <c r="D13" s="61" t="s">
        <v>64</v>
      </c>
      <c r="E13" s="123" t="s">
        <v>250</v>
      </c>
      <c r="F13" s="119">
        <v>2</v>
      </c>
      <c r="G13" s="26"/>
      <c r="H13" s="26"/>
      <c r="I13" s="84"/>
      <c r="J13" s="26"/>
      <c r="K13" s="78"/>
      <c r="L13" s="78"/>
      <c r="M13" s="78"/>
      <c r="N13" s="78"/>
      <c r="O13" s="78"/>
      <c r="P13" s="78"/>
      <c r="Q13" s="79">
        <v>73217.856527999989</v>
      </c>
      <c r="R13" s="79">
        <v>158393.12356800001</v>
      </c>
      <c r="S13" s="79"/>
      <c r="T13" s="79"/>
      <c r="U13" s="94" t="s">
        <v>238</v>
      </c>
      <c r="V13" s="72">
        <v>787863.5</v>
      </c>
      <c r="W13" s="72">
        <v>425371</v>
      </c>
      <c r="X13" s="72">
        <v>787863.5</v>
      </c>
      <c r="Y13" s="72">
        <v>812676.2</v>
      </c>
      <c r="Z13" s="72">
        <v>838120.3</v>
      </c>
      <c r="AA13" s="72">
        <v>864221.5</v>
      </c>
      <c r="AB13" s="72">
        <v>891008.8</v>
      </c>
      <c r="AC13" s="72">
        <v>918515.19999999995</v>
      </c>
      <c r="AD13" s="72">
        <v>425371</v>
      </c>
      <c r="AE13" s="72">
        <v>438766.5</v>
      </c>
      <c r="AF13" s="72">
        <v>452527</v>
      </c>
      <c r="AG13" s="72">
        <v>466616</v>
      </c>
      <c r="AH13" s="72">
        <v>481070</v>
      </c>
      <c r="AI13" s="72">
        <v>495925.5</v>
      </c>
      <c r="AJ13" s="27">
        <v>0</v>
      </c>
      <c r="AK13" s="27">
        <v>0</v>
      </c>
      <c r="AL13" s="27">
        <v>5</v>
      </c>
      <c r="AM13" s="27">
        <v>5</v>
      </c>
      <c r="AN13" s="27">
        <v>0</v>
      </c>
      <c r="AO13" s="50">
        <f t="shared" si="6"/>
        <v>10</v>
      </c>
      <c r="AP13" s="96">
        <f t="shared" si="7"/>
        <v>0.4</v>
      </c>
      <c r="AQ13" s="47"/>
      <c r="AR13" s="47"/>
      <c r="AS13" s="47"/>
      <c r="AT13" s="132" t="s">
        <v>288</v>
      </c>
      <c r="AU13" s="87">
        <f>+[1]Autodecl!$GS$33</f>
        <v>140207.39169285598</v>
      </c>
      <c r="AV13" s="87">
        <f>+[1]Autodecl!$GS$34</f>
        <v>88776.645301699173</v>
      </c>
      <c r="AW13" s="87">
        <f>+BD13</f>
        <v>80584.616610529294</v>
      </c>
      <c r="AX13" s="87">
        <f>+BJ13</f>
        <v>73063.018374906547</v>
      </c>
      <c r="AY13" s="87">
        <f>+[1]Autodecl!$GZ$33</f>
        <v>144413.61344364166</v>
      </c>
      <c r="AZ13" s="87">
        <f>+AY13*(1+[1]Autodecl!$GT$29)</f>
        <v>148746.02184695093</v>
      </c>
      <c r="BA13" s="87">
        <f t="shared" ref="BA13:BC13" si="12">+AZ13*1.03</f>
        <v>153208.40250235947</v>
      </c>
      <c r="BB13" s="87">
        <f t="shared" si="12"/>
        <v>157804.65457743025</v>
      </c>
      <c r="BC13" s="87">
        <f t="shared" si="12"/>
        <v>162538.79421475317</v>
      </c>
      <c r="BD13" s="87">
        <f>+[1]Autodecl!$HA$33</f>
        <v>80584.616610529294</v>
      </c>
      <c r="BE13" s="87">
        <f>+[1]Autodecl!$GZ$34</f>
        <v>91439.94466075016</v>
      </c>
      <c r="BF13" s="87">
        <f>+BE13*(1+[1]Autodecl!$GT$29)</f>
        <v>94183.143000572672</v>
      </c>
      <c r="BG13" s="87">
        <f>+BF13*(1+[1]Autodecl!$GT$29)</f>
        <v>97008.637290589861</v>
      </c>
      <c r="BH13" s="87">
        <f>+BG13*(1+[1]Autodecl!$GT$29)</f>
        <v>99918.896409307563</v>
      </c>
      <c r="BI13" s="87">
        <f>+BH13*(1+[1]Autodecl!$GT$29)</f>
        <v>102916.46330158679</v>
      </c>
      <c r="BJ13" s="87">
        <f>+[1]Autodecl!$HA$34</f>
        <v>73063.018374906547</v>
      </c>
      <c r="BK13" s="67">
        <v>9</v>
      </c>
      <c r="BL13" s="67">
        <v>9</v>
      </c>
      <c r="BM13" s="67">
        <v>9</v>
      </c>
      <c r="BN13" s="67">
        <v>9</v>
      </c>
      <c r="BO13" s="67">
        <v>9</v>
      </c>
      <c r="BP13" s="67">
        <v>9</v>
      </c>
    </row>
    <row r="14" spans="2:68" s="7" customFormat="1" ht="20.100000000000001" customHeight="1" x14ac:dyDescent="0.25">
      <c r="B14" s="137" t="s">
        <v>73</v>
      </c>
      <c r="C14" s="135">
        <v>9</v>
      </c>
      <c r="D14" s="128" t="s">
        <v>280</v>
      </c>
      <c r="E14" s="136" t="s">
        <v>250</v>
      </c>
      <c r="F14" s="119">
        <v>2</v>
      </c>
      <c r="G14" s="26"/>
      <c r="H14" s="26"/>
      <c r="I14" s="84"/>
      <c r="J14" s="26"/>
      <c r="K14" s="78"/>
      <c r="L14" s="78"/>
      <c r="M14" s="78"/>
      <c r="N14" s="78"/>
      <c r="O14" s="78"/>
      <c r="P14" s="78"/>
      <c r="Q14" s="79">
        <v>14677.8194016</v>
      </c>
      <c r="R14" s="79">
        <v>8792.3818655999985</v>
      </c>
      <c r="S14" s="101"/>
      <c r="T14" s="101"/>
      <c r="U14" s="132" t="s">
        <v>237</v>
      </c>
      <c r="V14" s="72"/>
      <c r="W14" s="72"/>
      <c r="X14" s="72"/>
      <c r="Y14" s="72"/>
      <c r="Z14" s="72"/>
      <c r="AA14" s="72"/>
      <c r="AB14" s="72"/>
      <c r="AC14" s="72"/>
      <c r="AD14" s="72"/>
      <c r="AE14" s="72"/>
      <c r="AF14" s="72"/>
      <c r="AG14" s="72"/>
      <c r="AH14" s="72"/>
      <c r="AI14" s="72"/>
      <c r="AJ14" s="27"/>
      <c r="AK14" s="27"/>
      <c r="AL14" s="27"/>
      <c r="AM14" s="27"/>
      <c r="AN14" s="27"/>
      <c r="AO14" s="50">
        <f t="shared" si="6"/>
        <v>0</v>
      </c>
      <c r="AP14" s="96">
        <f t="shared" si="7"/>
        <v>0</v>
      </c>
      <c r="AQ14" s="47"/>
      <c r="AR14" s="47"/>
      <c r="AS14" s="47"/>
      <c r="AT14" s="198" t="s">
        <v>290</v>
      </c>
      <c r="AU14" s="87"/>
      <c r="AV14" s="87"/>
      <c r="AW14" s="87">
        <f t="shared" ref="AW14:AW18" si="13">+BD14</f>
        <v>5016.7377116663374</v>
      </c>
      <c r="AX14" s="87">
        <f t="shared" ref="AX14:AX18" si="14">+BJ14</f>
        <v>5099.4024275060228</v>
      </c>
      <c r="AY14" s="87">
        <f>+[1]Autodecl!$MQ$33</f>
        <v>14973.733653343312</v>
      </c>
      <c r="AZ14" s="87">
        <f>+AY14*(1+[1]Autodecl!$MK$29)</f>
        <v>15033.628587956686</v>
      </c>
      <c r="BA14" s="87">
        <f t="shared" ref="BA14:BC14" si="15">+AZ14*1.004</f>
        <v>15093.763102308512</v>
      </c>
      <c r="BB14" s="87">
        <f t="shared" si="15"/>
        <v>15154.138154717746</v>
      </c>
      <c r="BC14" s="87">
        <f t="shared" si="15"/>
        <v>15214.754707336617</v>
      </c>
      <c r="BD14" s="87">
        <f>+[1]Autodecl!$MR$33</f>
        <v>5016.7377116663374</v>
      </c>
      <c r="BE14" s="87">
        <f>+[1]Autodecl!$MQ$34</f>
        <v>8969.6419223981411</v>
      </c>
      <c r="BF14" s="87">
        <f>+BE14*1.004</f>
        <v>9005.5204900877343</v>
      </c>
      <c r="BG14" s="87">
        <f t="shared" ref="BG14:BI14" si="16">+BF14*1.004</f>
        <v>9041.5425720480853</v>
      </c>
      <c r="BH14" s="87">
        <f t="shared" si="16"/>
        <v>9077.7087423362773</v>
      </c>
      <c r="BI14" s="87">
        <f t="shared" si="16"/>
        <v>9114.0195773056221</v>
      </c>
      <c r="BJ14" s="87">
        <f>+[1]Autodecl!$MR$34</f>
        <v>5099.4024275060228</v>
      </c>
      <c r="BK14" s="67">
        <v>3</v>
      </c>
      <c r="BL14" s="67">
        <v>3</v>
      </c>
      <c r="BM14" s="67">
        <v>3</v>
      </c>
      <c r="BN14" s="67">
        <v>3</v>
      </c>
      <c r="BO14" s="67">
        <v>3</v>
      </c>
      <c r="BP14" s="67">
        <v>3</v>
      </c>
    </row>
    <row r="15" spans="2:68" s="7" customFormat="1" ht="20.100000000000001" customHeight="1" x14ac:dyDescent="0.25">
      <c r="B15" s="138" t="s">
        <v>74</v>
      </c>
      <c r="C15" s="86">
        <v>10</v>
      </c>
      <c r="D15" s="63" t="s">
        <v>79</v>
      </c>
      <c r="E15" s="123" t="s">
        <v>250</v>
      </c>
      <c r="F15" s="120">
        <v>2</v>
      </c>
      <c r="G15" s="89"/>
      <c r="H15" s="89"/>
      <c r="I15" s="90"/>
      <c r="J15" s="89"/>
      <c r="K15" s="91"/>
      <c r="L15" s="91"/>
      <c r="M15" s="91"/>
      <c r="N15" s="91"/>
      <c r="O15" s="91"/>
      <c r="P15" s="91"/>
      <c r="Q15" s="92">
        <v>24150.038587200004</v>
      </c>
      <c r="R15" s="92">
        <v>44721.778708799997</v>
      </c>
      <c r="S15" s="82"/>
      <c r="T15" s="82"/>
      <c r="U15" s="134" t="s">
        <v>237</v>
      </c>
      <c r="V15" s="73"/>
      <c r="W15" s="73"/>
      <c r="X15" s="73"/>
      <c r="Y15" s="73"/>
      <c r="Z15" s="73"/>
      <c r="AA15" s="73"/>
      <c r="AB15" s="73"/>
      <c r="AC15" s="73"/>
      <c r="AD15" s="73"/>
      <c r="AE15" s="73"/>
      <c r="AF15" s="73"/>
      <c r="AG15" s="73"/>
      <c r="AH15" s="73"/>
      <c r="AI15" s="73"/>
      <c r="AJ15" s="55"/>
      <c r="AK15" s="55"/>
      <c r="AL15" s="55"/>
      <c r="AM15" s="55"/>
      <c r="AN15" s="55"/>
      <c r="AO15" s="56">
        <f t="shared" si="6"/>
        <v>0</v>
      </c>
      <c r="AP15" s="57">
        <f t="shared" si="7"/>
        <v>0</v>
      </c>
      <c r="AQ15" s="47"/>
      <c r="AR15" s="47"/>
      <c r="AS15" s="47"/>
      <c r="AT15" s="198" t="s">
        <v>290</v>
      </c>
      <c r="AU15" s="88"/>
      <c r="AV15" s="88"/>
      <c r="AW15" s="87">
        <f t="shared" si="13"/>
        <v>13750.440365112672</v>
      </c>
      <c r="AX15" s="87">
        <f t="shared" si="14"/>
        <v>13986.284404320355</v>
      </c>
      <c r="AY15" s="88">
        <f>+[1]Autodecl!$SA$33</f>
        <v>24636.918852079427</v>
      </c>
      <c r="AZ15" s="87">
        <f>+AY15*(1+[1]Autodecl!$RU$29)</f>
        <v>24735.466527487744</v>
      </c>
      <c r="BA15" s="87">
        <f>+AZ15*(1+[1]Autodecl!$RU$29)</f>
        <v>24834.408393597696</v>
      </c>
      <c r="BB15" s="87">
        <f>+BA15*(1+[1]Autodecl!$RU$29)</f>
        <v>24933.746027172088</v>
      </c>
      <c r="BC15" s="87">
        <f>+BB15*(1+[1]Autodecl!$RU$29)</f>
        <v>25033.481011280775</v>
      </c>
      <c r="BD15" s="88">
        <f>+[1]Autodecl!$SB$33</f>
        <v>13750.440365112672</v>
      </c>
      <c r="BE15" s="88">
        <f>+[1]Autodecl!$SA$34</f>
        <v>45623.398446797444</v>
      </c>
      <c r="BF15" s="87">
        <f>+BE15*(1+[1]Autodecl!$RU$29)</f>
        <v>45805.892040584637</v>
      </c>
      <c r="BG15" s="87">
        <f>+BF15*(1+[1]Autodecl!$RU$29)</f>
        <v>45989.115608746972</v>
      </c>
      <c r="BH15" s="87">
        <f>+BG15*(1+[1]Autodecl!$RU$29)</f>
        <v>46173.072071181959</v>
      </c>
      <c r="BI15" s="87">
        <f>+BH15*(1+[1]Autodecl!$RU$29)</f>
        <v>46357.764359466688</v>
      </c>
      <c r="BJ15" s="88">
        <f>+[1]Autodecl!$SB$34</f>
        <v>13986.284404320355</v>
      </c>
      <c r="BK15" s="68">
        <v>3</v>
      </c>
      <c r="BL15" s="68">
        <v>3</v>
      </c>
      <c r="BM15" s="68">
        <v>3</v>
      </c>
      <c r="BN15" s="68">
        <v>3</v>
      </c>
      <c r="BO15" s="68">
        <v>3</v>
      </c>
      <c r="BP15" s="68">
        <v>3</v>
      </c>
    </row>
    <row r="16" spans="2:68" s="7" customFormat="1" ht="20.100000000000001" customHeight="1" x14ac:dyDescent="0.25">
      <c r="B16" s="137" t="s">
        <v>75</v>
      </c>
      <c r="C16" s="75">
        <v>11</v>
      </c>
      <c r="D16" s="61" t="s">
        <v>78</v>
      </c>
      <c r="E16" s="123" t="s">
        <v>250</v>
      </c>
      <c r="F16" s="120">
        <v>2</v>
      </c>
      <c r="G16" s="26"/>
      <c r="H16" s="26"/>
      <c r="I16" s="84"/>
      <c r="J16" s="26"/>
      <c r="K16" s="78"/>
      <c r="L16" s="78"/>
      <c r="M16" s="78"/>
      <c r="N16" s="78"/>
      <c r="O16" s="78"/>
      <c r="P16" s="78"/>
      <c r="Q16" s="79">
        <v>77507.871004799992</v>
      </c>
      <c r="R16" s="79">
        <v>84017.622527999978</v>
      </c>
      <c r="S16" s="79"/>
      <c r="T16" s="79"/>
      <c r="U16" s="132" t="s">
        <v>237</v>
      </c>
      <c r="V16" s="72"/>
      <c r="W16" s="72"/>
      <c r="X16" s="72"/>
      <c r="Y16" s="72"/>
      <c r="Z16" s="72"/>
      <c r="AA16" s="72"/>
      <c r="AB16" s="72"/>
      <c r="AC16" s="72"/>
      <c r="AD16" s="72"/>
      <c r="AE16" s="72"/>
      <c r="AF16" s="72"/>
      <c r="AG16" s="72"/>
      <c r="AH16" s="72"/>
      <c r="AI16" s="72"/>
      <c r="AJ16" s="27"/>
      <c r="AK16" s="27"/>
      <c r="AL16" s="27"/>
      <c r="AM16" s="27"/>
      <c r="AN16" s="27"/>
      <c r="AO16" s="49">
        <f t="shared" si="6"/>
        <v>0</v>
      </c>
      <c r="AP16" s="51">
        <f t="shared" si="7"/>
        <v>0</v>
      </c>
      <c r="AQ16" s="47"/>
      <c r="AR16" s="47"/>
      <c r="AS16" s="47"/>
      <c r="AT16" s="198" t="s">
        <v>290</v>
      </c>
      <c r="AU16" s="87"/>
      <c r="AV16" s="87"/>
      <c r="AW16" s="87">
        <f t="shared" si="13"/>
        <v>55395.454676759698</v>
      </c>
      <c r="AX16" s="87">
        <f t="shared" si="14"/>
        <v>55134.365390756611</v>
      </c>
      <c r="AY16" s="87">
        <f>+[1]Autodecl!$TC$33</f>
        <v>88482.488234860779</v>
      </c>
      <c r="AZ16" s="87">
        <f>+AY16*(1+[1]Autodecl!$SW$29)</f>
        <v>89013.383164269937</v>
      </c>
      <c r="BA16" s="87">
        <f>+AZ16*(1+[1]Autodecl!$SW$29)</f>
        <v>89547.463463255554</v>
      </c>
      <c r="BB16" s="87">
        <f>+BA16*(1+[1]Autodecl!$SW$29)</f>
        <v>90084.748244035087</v>
      </c>
      <c r="BC16" s="87">
        <f>+BB16*(1+[1]Autodecl!$SW$29)</f>
        <v>90625.256733499293</v>
      </c>
      <c r="BD16" s="87">
        <f>+[1]Autodecl!$TD$33</f>
        <v>55395.454676759698</v>
      </c>
      <c r="BE16" s="87">
        <f>+[1]Autodecl!$TC$34</f>
        <v>91820.789951068771</v>
      </c>
      <c r="BF16" s="87">
        <f>+BE16*(1+[1]Autodecl!$SW$29)</f>
        <v>92371.714690775189</v>
      </c>
      <c r="BG16" s="87">
        <f>+BF16*(1+[1]Autodecl!$SW$29)</f>
        <v>92925.944978919841</v>
      </c>
      <c r="BH16" s="87">
        <f>+BG16*(1+[1]Autodecl!$SW$29)</f>
        <v>93483.500648793357</v>
      </c>
      <c r="BI16" s="87">
        <f>+BH16*(1+[1]Autodecl!$SW$29)</f>
        <v>94044.401652686123</v>
      </c>
      <c r="BJ16" s="87">
        <f>+[1]Autodecl!$TD$34</f>
        <v>55134.365390756611</v>
      </c>
      <c r="BK16" s="67">
        <v>2</v>
      </c>
      <c r="BL16" s="67">
        <v>2</v>
      </c>
      <c r="BM16" s="67">
        <v>2</v>
      </c>
      <c r="BN16" s="67">
        <v>2</v>
      </c>
      <c r="BO16" s="67">
        <v>2</v>
      </c>
      <c r="BP16" s="67">
        <v>2</v>
      </c>
    </row>
    <row r="17" spans="2:68" s="7" customFormat="1" ht="20.100000000000001" customHeight="1" x14ac:dyDescent="0.25">
      <c r="B17" s="153" t="s">
        <v>289</v>
      </c>
      <c r="C17" s="86">
        <v>12</v>
      </c>
      <c r="D17" s="129" t="s">
        <v>281</v>
      </c>
      <c r="E17" s="123" t="s">
        <v>250</v>
      </c>
      <c r="F17" s="120">
        <v>2</v>
      </c>
      <c r="G17" s="5"/>
      <c r="H17" s="5"/>
      <c r="I17" s="83"/>
      <c r="J17" s="5"/>
      <c r="K17" s="76"/>
      <c r="L17" s="76"/>
      <c r="M17" s="76"/>
      <c r="N17" s="76"/>
      <c r="O17" s="76"/>
      <c r="P17" s="76"/>
      <c r="Q17" s="77">
        <v>13766.34</v>
      </c>
      <c r="R17" s="77">
        <v>16388.5</v>
      </c>
      <c r="S17" s="70"/>
      <c r="T17" s="70"/>
      <c r="U17" s="133" t="s">
        <v>237</v>
      </c>
      <c r="V17" s="71"/>
      <c r="W17" s="71"/>
      <c r="X17" s="71"/>
      <c r="Y17" s="71"/>
      <c r="Z17" s="71"/>
      <c r="AA17" s="71"/>
      <c r="AB17" s="71"/>
      <c r="AC17" s="71"/>
      <c r="AD17" s="71"/>
      <c r="AE17" s="71"/>
      <c r="AF17" s="71"/>
      <c r="AG17" s="71"/>
      <c r="AH17" s="71"/>
      <c r="AI17" s="71"/>
      <c r="AJ17" s="9"/>
      <c r="AK17" s="9"/>
      <c r="AL17" s="9"/>
      <c r="AM17" s="9"/>
      <c r="AN17" s="9"/>
      <c r="AO17" s="49">
        <f t="shared" si="6"/>
        <v>0</v>
      </c>
      <c r="AP17" s="51">
        <f t="shared" si="7"/>
        <v>0</v>
      </c>
      <c r="AQ17" s="47"/>
      <c r="AR17" s="47"/>
      <c r="AS17" s="47"/>
      <c r="AT17" s="151" t="s">
        <v>303</v>
      </c>
      <c r="AU17" s="87"/>
      <c r="AV17" s="87"/>
      <c r="AW17" s="87">
        <f t="shared" si="13"/>
        <v>2753.268</v>
      </c>
      <c r="AX17" s="87">
        <f t="shared" si="14"/>
        <v>3277.7000000000003</v>
      </c>
      <c r="AY17" s="87">
        <f>+[1]Cargas_municipios!$V$26</f>
        <v>13766.34</v>
      </c>
      <c r="AZ17" s="87">
        <f>+AY17*1</f>
        <v>13766.34</v>
      </c>
      <c r="BA17" s="87">
        <f t="shared" ref="BA17:BI17" si="17">+AZ17*1</f>
        <v>13766.34</v>
      </c>
      <c r="BB17" s="87">
        <f t="shared" si="17"/>
        <v>13766.34</v>
      </c>
      <c r="BC17" s="87">
        <f t="shared" si="17"/>
        <v>13766.34</v>
      </c>
      <c r="BD17" s="87">
        <f>+BC17*0.2</f>
        <v>2753.268</v>
      </c>
      <c r="BE17" s="87">
        <f>+[1]Cargas_municipios!$X$26</f>
        <v>16388.5</v>
      </c>
      <c r="BF17" s="87">
        <f t="shared" si="17"/>
        <v>16388.5</v>
      </c>
      <c r="BG17" s="87">
        <f t="shared" si="17"/>
        <v>16388.5</v>
      </c>
      <c r="BH17" s="87">
        <f t="shared" si="17"/>
        <v>16388.5</v>
      </c>
      <c r="BI17" s="87">
        <f t="shared" si="17"/>
        <v>16388.5</v>
      </c>
      <c r="BJ17" s="87">
        <f>+BI17*0.2</f>
        <v>3277.7000000000003</v>
      </c>
      <c r="BK17" s="66">
        <v>3</v>
      </c>
      <c r="BL17" s="66">
        <v>3</v>
      </c>
      <c r="BM17" s="66">
        <v>3</v>
      </c>
      <c r="BN17" s="66">
        <v>3</v>
      </c>
      <c r="BO17" s="66">
        <v>3</v>
      </c>
      <c r="BP17" s="66">
        <v>3</v>
      </c>
    </row>
    <row r="18" spans="2:68" s="7" customFormat="1" ht="20.100000000000001" customHeight="1" x14ac:dyDescent="0.25">
      <c r="B18" s="138" t="s">
        <v>76</v>
      </c>
      <c r="C18" s="75">
        <v>13</v>
      </c>
      <c r="D18" s="64" t="s">
        <v>80</v>
      </c>
      <c r="E18" s="123" t="s">
        <v>250</v>
      </c>
      <c r="F18" s="120">
        <v>2</v>
      </c>
      <c r="G18" s="53"/>
      <c r="H18" s="53"/>
      <c r="I18" s="85"/>
      <c r="J18" s="53"/>
      <c r="K18" s="80"/>
      <c r="L18" s="80"/>
      <c r="M18" s="80"/>
      <c r="N18" s="80"/>
      <c r="O18" s="80"/>
      <c r="P18" s="80"/>
      <c r="Q18" s="81">
        <v>25139.23776</v>
      </c>
      <c r="R18" s="81">
        <v>36234.23328</v>
      </c>
      <c r="S18" s="82"/>
      <c r="T18" s="82"/>
      <c r="U18" s="134" t="s">
        <v>237</v>
      </c>
      <c r="V18" s="73"/>
      <c r="W18" s="73"/>
      <c r="X18" s="73"/>
      <c r="Y18" s="73"/>
      <c r="Z18" s="73"/>
      <c r="AA18" s="73"/>
      <c r="AB18" s="73"/>
      <c r="AC18" s="73"/>
      <c r="AD18" s="73"/>
      <c r="AE18" s="73"/>
      <c r="AF18" s="73"/>
      <c r="AG18" s="73"/>
      <c r="AH18" s="73"/>
      <c r="AI18" s="73"/>
      <c r="AJ18" s="55"/>
      <c r="AK18" s="55"/>
      <c r="AL18" s="55"/>
      <c r="AM18" s="55"/>
      <c r="AN18" s="55"/>
      <c r="AO18" s="56">
        <f t="shared" si="6"/>
        <v>0</v>
      </c>
      <c r="AP18" s="57">
        <f t="shared" si="7"/>
        <v>0</v>
      </c>
      <c r="AQ18" s="47"/>
      <c r="AR18" s="47"/>
      <c r="AS18" s="47"/>
      <c r="AT18" s="198" t="s">
        <v>290</v>
      </c>
      <c r="AU18" s="88"/>
      <c r="AV18" s="88"/>
      <c r="AW18" s="87">
        <f t="shared" si="13"/>
        <v>17895.247831613426</v>
      </c>
      <c r="AX18" s="87">
        <f t="shared" si="14"/>
        <v>17895.247831613426</v>
      </c>
      <c r="AY18" s="88">
        <f>+[1]Autodecl!$AAX$33</f>
        <v>25797.106472941436</v>
      </c>
      <c r="AZ18" s="87">
        <f>+AY18*(1+[1]Autodecl!$AAR$29)</f>
        <v>26132.468857089672</v>
      </c>
      <c r="BA18" s="87">
        <f t="shared" ref="BA18:BC18" si="18">+AZ18*1.013</f>
        <v>26472.190952231835</v>
      </c>
      <c r="BB18" s="87">
        <f t="shared" si="18"/>
        <v>26816.329434610845</v>
      </c>
      <c r="BC18" s="87">
        <f t="shared" si="18"/>
        <v>27164.941717260783</v>
      </c>
      <c r="BD18" s="88">
        <f>+[1]Autodecl!$AAY$33</f>
        <v>17895.247831613426</v>
      </c>
      <c r="BE18" s="88">
        <f>+[1]Autodecl!$AAX$34</f>
        <v>37182.446930704318</v>
      </c>
      <c r="BF18" s="87">
        <f>+BE18*(1+[1]Autodecl!$AAR$29)</f>
        <v>37665.818740803472</v>
      </c>
      <c r="BG18" s="87">
        <f>+BF18*(1+[1]Autodecl!$AAR$29)</f>
        <v>38155.47438443391</v>
      </c>
      <c r="BH18" s="87">
        <f>+BG18*(1+[1]Autodecl!$AAR$29)</f>
        <v>38651.495551431544</v>
      </c>
      <c r="BI18" s="87">
        <f>+BH18*(1+[1]Autodecl!$AAR$29)</f>
        <v>39153.964993600152</v>
      </c>
      <c r="BJ18" s="88">
        <f>+[1]Autodecl!$AAY$34</f>
        <v>17895.247831613426</v>
      </c>
      <c r="BK18" s="68">
        <v>2</v>
      </c>
      <c r="BL18" s="68">
        <v>2</v>
      </c>
      <c r="BM18" s="68">
        <v>2</v>
      </c>
      <c r="BN18" s="68">
        <v>2</v>
      </c>
      <c r="BO18" s="68">
        <v>2</v>
      </c>
      <c r="BP18" s="68">
        <v>2</v>
      </c>
    </row>
    <row r="19" spans="2:68" ht="30" customHeight="1" x14ac:dyDescent="0.25">
      <c r="B19" s="59" t="s">
        <v>43</v>
      </c>
      <c r="C19" s="3"/>
      <c r="D19" s="3"/>
      <c r="E19" s="3"/>
      <c r="F19" s="3"/>
      <c r="G19" s="3"/>
      <c r="H19" s="3"/>
      <c r="I19" s="3"/>
      <c r="J19" s="3"/>
      <c r="K19" s="69"/>
      <c r="L19" s="69"/>
      <c r="M19" s="69"/>
      <c r="N19" s="69"/>
      <c r="O19" s="69"/>
      <c r="P19" s="69"/>
      <c r="Q19" s="77">
        <f>SUM(Q9:Q18)</f>
        <v>233453.83496159999</v>
      </c>
      <c r="R19" s="77">
        <f>SUM(R9:R18)</f>
        <v>350396.28027039999</v>
      </c>
      <c r="S19" s="77">
        <f>SUM(S9:S18)</f>
        <v>0</v>
      </c>
      <c r="T19" s="77">
        <f>SUM(T9:T18)</f>
        <v>0</v>
      </c>
      <c r="U19" s="3"/>
      <c r="V19" s="69"/>
      <c r="W19" s="69"/>
      <c r="X19" s="69"/>
      <c r="Y19" s="69"/>
      <c r="Z19" s="69"/>
      <c r="AA19" s="69"/>
      <c r="AB19" s="69"/>
      <c r="AC19" s="69"/>
      <c r="AD19" s="69"/>
      <c r="AE19" s="69"/>
      <c r="AF19" s="74"/>
      <c r="AG19" s="69"/>
      <c r="AH19" s="69"/>
      <c r="AI19" s="69"/>
      <c r="AJ19" s="3"/>
      <c r="AK19" s="3"/>
      <c r="AL19" s="3"/>
      <c r="AM19" s="3"/>
      <c r="AN19" s="3"/>
      <c r="AO19" s="3"/>
      <c r="AP19" s="3"/>
      <c r="AQ19" s="6"/>
      <c r="AR19" s="6"/>
      <c r="AS19" s="6"/>
      <c r="AT19" s="3"/>
      <c r="AU19" s="77">
        <f t="shared" ref="AU19:BJ19" si="19">SUM(AU9:AU18)</f>
        <v>140207.39169285598</v>
      </c>
      <c r="AV19" s="77">
        <f t="shared" si="19"/>
        <v>88776.645301699173</v>
      </c>
      <c r="AW19" s="77">
        <f t="shared" si="19"/>
        <v>180390.43687568145</v>
      </c>
      <c r="AX19" s="77">
        <f t="shared" si="19"/>
        <v>170304.65874910299</v>
      </c>
      <c r="AY19" s="77">
        <f t="shared" si="19"/>
        <v>317064.87233686668</v>
      </c>
      <c r="AZ19" s="77">
        <f t="shared" si="19"/>
        <v>322421.98066375498</v>
      </c>
      <c r="BA19" s="77">
        <f t="shared" si="19"/>
        <v>327917.24009375309</v>
      </c>
      <c r="BB19" s="77">
        <f t="shared" si="19"/>
        <v>333554.628117966</v>
      </c>
      <c r="BC19" s="77">
        <f t="shared" si="19"/>
        <v>339338.24006413069</v>
      </c>
      <c r="BD19" s="77">
        <f t="shared" si="19"/>
        <v>180390.43687568145</v>
      </c>
      <c r="BE19" s="77">
        <f t="shared" si="19"/>
        <v>293273.36223171884</v>
      </c>
      <c r="BF19" s="77">
        <f t="shared" si="19"/>
        <v>297269.22928282368</v>
      </c>
      <c r="BG19" s="77">
        <f t="shared" si="19"/>
        <v>301357.85515473865</v>
      </c>
      <c r="BH19" s="77">
        <f t="shared" si="19"/>
        <v>305541.81374305073</v>
      </c>
      <c r="BI19" s="77">
        <f t="shared" si="19"/>
        <v>309823.7542046454</v>
      </c>
      <c r="BJ19" s="77">
        <f t="shared" si="19"/>
        <v>170304.65874910299</v>
      </c>
      <c r="BK19" s="3"/>
      <c r="BL19" s="3"/>
      <c r="BM19" s="3"/>
      <c r="BN19" s="3"/>
      <c r="BO19" s="3"/>
      <c r="BP19" s="3"/>
    </row>
    <row r="20" spans="2:68" x14ac:dyDescent="0.25">
      <c r="U20" s="2"/>
      <c r="V20" s="2"/>
      <c r="W20" s="2"/>
      <c r="X20" s="2"/>
      <c r="Y20" s="2"/>
      <c r="Z20" s="2"/>
      <c r="AA20" s="2"/>
      <c r="AB20" s="2"/>
      <c r="AC20" s="2"/>
      <c r="AD20" s="2"/>
      <c r="AE20" s="2"/>
      <c r="AF20" s="2"/>
      <c r="AG20" s="2"/>
      <c r="AH20" s="2"/>
      <c r="AI20" s="2"/>
      <c r="AJ20" s="2"/>
      <c r="AK20" s="2"/>
      <c r="AL20" s="2"/>
      <c r="AM20" s="2"/>
      <c r="AN20" s="2"/>
      <c r="AO20" s="2"/>
      <c r="AP20" s="2"/>
      <c r="AQ20" s="7"/>
      <c r="AR20" s="7"/>
      <c r="AS20" s="7"/>
      <c r="AT20" s="2"/>
      <c r="AU20" s="24"/>
      <c r="AV20" s="24"/>
      <c r="AW20" s="24"/>
      <c r="AX20" s="24"/>
      <c r="AY20" s="2"/>
      <c r="AZ20" s="2"/>
      <c r="BA20" s="2"/>
      <c r="BB20" s="2"/>
      <c r="BC20" s="2"/>
      <c r="BD20" s="2"/>
      <c r="BE20" s="2"/>
      <c r="BF20" s="2"/>
      <c r="BG20" s="2"/>
      <c r="BH20" s="2"/>
      <c r="BI20" s="2"/>
      <c r="BJ20" s="2"/>
      <c r="BK20" s="2"/>
      <c r="BL20" s="2"/>
      <c r="BM20" s="2"/>
      <c r="BN20" s="2"/>
      <c r="BO20" s="2"/>
      <c r="BP20" s="2"/>
    </row>
    <row r="21" spans="2:68" x14ac:dyDescent="0.25">
      <c r="U21" s="2"/>
      <c r="V21" s="2"/>
      <c r="W21" s="2"/>
      <c r="X21" s="2"/>
      <c r="Y21" s="2"/>
      <c r="Z21" s="2"/>
      <c r="AA21" s="2"/>
      <c r="AB21" s="2"/>
      <c r="AC21" s="2"/>
      <c r="AD21" s="2"/>
      <c r="AE21" s="2"/>
      <c r="AF21" s="2"/>
      <c r="AG21" s="2"/>
      <c r="AH21" s="2"/>
      <c r="AI21" s="2"/>
      <c r="AJ21" s="2"/>
      <c r="AK21" s="2"/>
      <c r="AL21" s="2"/>
      <c r="AM21" s="2"/>
      <c r="AN21" s="2"/>
      <c r="AO21" s="2"/>
      <c r="AP21" s="2"/>
      <c r="AQ21" s="7"/>
      <c r="AR21" s="7"/>
      <c r="AS21" s="7"/>
      <c r="AT21" s="2"/>
      <c r="AU21" s="25"/>
      <c r="AV21" s="25"/>
      <c r="AW21" s="25"/>
      <c r="AX21" s="25"/>
      <c r="AY21" s="2"/>
      <c r="AZ21" s="2"/>
      <c r="BA21" s="2"/>
      <c r="BB21" s="2"/>
      <c r="BC21" s="2"/>
      <c r="BD21" s="2"/>
      <c r="BE21" s="2"/>
      <c r="BF21" s="2"/>
      <c r="BG21" s="2"/>
      <c r="BH21" s="2"/>
      <c r="BI21" s="2"/>
      <c r="BJ21" s="2"/>
      <c r="BK21" s="2"/>
      <c r="BL21" s="2"/>
      <c r="BM21" s="2"/>
      <c r="BN21" s="2"/>
      <c r="BO21" s="2"/>
      <c r="BP21" s="2"/>
    </row>
    <row r="22" spans="2:68" x14ac:dyDescent="0.25">
      <c r="Q22" s="8"/>
      <c r="R22" s="10"/>
      <c r="U22" s="2"/>
      <c r="V22" s="2"/>
      <c r="W22" s="2"/>
      <c r="X22" s="2"/>
      <c r="Y22" s="2"/>
      <c r="Z22" s="2"/>
      <c r="AA22" s="2"/>
      <c r="AB22" s="2"/>
      <c r="AC22" s="2"/>
      <c r="AD22" s="2"/>
      <c r="AE22" s="2"/>
      <c r="AF22" s="2"/>
      <c r="AG22" s="2"/>
      <c r="AH22" s="2"/>
      <c r="AI22" s="2"/>
      <c r="AJ22" s="2"/>
      <c r="AK22" s="2"/>
      <c r="AL22" s="2"/>
      <c r="AM22" s="2"/>
      <c r="AN22" s="2"/>
      <c r="AO22" s="2"/>
      <c r="AP22" s="2"/>
      <c r="AQ22" s="7"/>
      <c r="AR22" s="7"/>
      <c r="AS22" s="7"/>
      <c r="AT22" s="2"/>
      <c r="AU22" s="2"/>
      <c r="AV22" s="2"/>
      <c r="AW22" s="2"/>
      <c r="AX22" s="2"/>
      <c r="AY22" s="2"/>
      <c r="AZ22" s="2"/>
      <c r="BA22" s="2"/>
      <c r="BB22" s="2"/>
      <c r="BC22" s="2"/>
      <c r="BD22" s="2"/>
      <c r="BE22" s="2"/>
      <c r="BF22" s="2"/>
      <c r="BG22" s="2"/>
      <c r="BH22" s="2"/>
      <c r="BI22" s="2"/>
      <c r="BJ22" s="2"/>
      <c r="BK22" s="2"/>
      <c r="BL22" s="2"/>
      <c r="BM22" s="2"/>
      <c r="BN22" s="2"/>
      <c r="BO22" s="2"/>
      <c r="BP22" s="2"/>
    </row>
    <row r="23" spans="2:68" x14ac:dyDescent="0.25">
      <c r="Q23" s="10"/>
      <c r="R23" s="10"/>
      <c r="U23" s="2"/>
      <c r="V23" s="2"/>
      <c r="W23" s="2"/>
      <c r="X23" s="2"/>
      <c r="Y23" s="2"/>
      <c r="Z23" s="2"/>
      <c r="AA23" s="2"/>
      <c r="AB23" s="2"/>
      <c r="AC23" s="2"/>
      <c r="AD23" s="2"/>
      <c r="AE23" s="2"/>
      <c r="AF23" s="2"/>
      <c r="AG23" s="2"/>
      <c r="AH23" s="2"/>
      <c r="AI23" s="2"/>
      <c r="AJ23" s="2"/>
      <c r="AK23" s="2"/>
      <c r="AL23" s="2"/>
      <c r="AM23" s="2"/>
      <c r="AN23" s="2"/>
      <c r="AO23" s="2"/>
      <c r="AP23" s="2"/>
      <c r="AQ23" s="7"/>
      <c r="AR23" s="7"/>
      <c r="AS23" s="7"/>
      <c r="AT23" s="2"/>
      <c r="AU23" s="2"/>
      <c r="AV23" s="2"/>
      <c r="AW23" s="2"/>
      <c r="AX23" s="2"/>
      <c r="AY23" s="2"/>
      <c r="AZ23" s="2"/>
      <c r="BA23" s="2"/>
      <c r="BB23" s="2"/>
      <c r="BC23" s="2"/>
      <c r="BD23" s="2"/>
      <c r="BE23" s="2"/>
      <c r="BF23" s="2"/>
      <c r="BG23" s="2"/>
      <c r="BH23" s="2"/>
      <c r="BI23" s="2"/>
      <c r="BJ23" s="2"/>
      <c r="BK23" s="2"/>
      <c r="BL23" s="2"/>
      <c r="BM23" s="2"/>
      <c r="BN23" s="2"/>
      <c r="BO23" s="2"/>
      <c r="BP23" s="2"/>
    </row>
    <row r="24" spans="2:68" x14ac:dyDescent="0.25">
      <c r="U24" s="2"/>
      <c r="V24" s="2"/>
      <c r="W24" s="2"/>
      <c r="X24" s="2"/>
      <c r="Y24" s="2"/>
      <c r="Z24" s="2"/>
      <c r="AA24" s="2"/>
      <c r="AB24" s="2"/>
      <c r="AC24" s="2"/>
      <c r="AD24" s="2"/>
      <c r="AE24" s="2"/>
      <c r="AF24" s="2"/>
      <c r="AG24" s="2"/>
      <c r="AH24" s="2"/>
      <c r="AI24" s="2"/>
      <c r="AJ24" s="2"/>
      <c r="AK24" s="2"/>
      <c r="AL24" s="2"/>
      <c r="AM24" s="2"/>
      <c r="AN24" s="2"/>
      <c r="AO24" s="2"/>
      <c r="AP24" s="2"/>
      <c r="AQ24" s="7"/>
      <c r="AR24" s="7"/>
      <c r="AS24" s="7"/>
      <c r="AT24" s="2"/>
      <c r="AU24" s="2"/>
      <c r="AV24" s="2"/>
      <c r="AW24" s="2"/>
      <c r="AX24" s="2"/>
      <c r="AY24" s="2"/>
      <c r="AZ24" s="2"/>
      <c r="BA24" s="2"/>
      <c r="BB24" s="2"/>
      <c r="BC24" s="2"/>
      <c r="BD24" s="2"/>
      <c r="BE24" s="2"/>
      <c r="BF24" s="2"/>
      <c r="BG24" s="2"/>
      <c r="BH24" s="2"/>
      <c r="BI24" s="2"/>
      <c r="BJ24" s="2"/>
      <c r="BK24" s="2"/>
      <c r="BL24" s="2"/>
      <c r="BM24" s="2"/>
      <c r="BN24" s="2"/>
      <c r="BO24" s="2"/>
      <c r="BP24" s="2"/>
    </row>
    <row r="25" spans="2:68" x14ac:dyDescent="0.25">
      <c r="U25" s="2"/>
      <c r="V25" s="2"/>
      <c r="W25" s="2"/>
      <c r="X25" s="2"/>
      <c r="Y25" s="2"/>
      <c r="Z25" s="2"/>
      <c r="AA25" s="2"/>
      <c r="AB25" s="2"/>
      <c r="AC25" s="2"/>
      <c r="AD25" s="2"/>
      <c r="AE25" s="2"/>
      <c r="AF25" s="2"/>
      <c r="AG25" s="2"/>
      <c r="AH25" s="2"/>
      <c r="AI25" s="2"/>
      <c r="AJ25" s="2"/>
      <c r="AK25" s="2"/>
      <c r="AL25" s="2"/>
      <c r="AM25" s="2"/>
      <c r="AN25" s="2"/>
      <c r="AO25" s="2"/>
      <c r="AP25" s="2"/>
      <c r="AQ25" s="7"/>
      <c r="AR25" s="7"/>
      <c r="AS25" s="7"/>
      <c r="AT25" s="2"/>
      <c r="AU25" s="2"/>
      <c r="AV25" s="2"/>
      <c r="AW25" s="2"/>
      <c r="AX25" s="2"/>
      <c r="AY25" s="2"/>
      <c r="AZ25" s="2"/>
      <c r="BA25" s="2"/>
      <c r="BB25" s="2"/>
      <c r="BC25" s="2"/>
      <c r="BD25" s="2"/>
      <c r="BE25" s="2"/>
      <c r="BF25" s="2"/>
      <c r="BG25" s="2"/>
      <c r="BH25" s="2"/>
      <c r="BI25" s="2"/>
      <c r="BJ25" s="2"/>
      <c r="BK25" s="2"/>
      <c r="BL25" s="2"/>
      <c r="BM25" s="2"/>
      <c r="BN25" s="2"/>
      <c r="BO25" s="2"/>
      <c r="BP25" s="2"/>
    </row>
    <row r="26" spans="2:68" x14ac:dyDescent="0.25">
      <c r="Q26" s="8"/>
      <c r="R26" s="8"/>
      <c r="S26" s="8"/>
      <c r="T26" s="8"/>
      <c r="U26" s="2"/>
      <c r="V26" s="2"/>
      <c r="W26" s="2"/>
      <c r="X26" s="2"/>
      <c r="Y26" s="2"/>
      <c r="Z26" s="2"/>
      <c r="AA26" s="2"/>
      <c r="AB26" s="2"/>
      <c r="AC26" s="2"/>
      <c r="AD26" s="2"/>
      <c r="AE26" s="2"/>
      <c r="AF26" s="2"/>
      <c r="AG26" s="2"/>
      <c r="AH26" s="2"/>
      <c r="AI26" s="2"/>
      <c r="AJ26" s="2"/>
      <c r="AK26" s="2"/>
      <c r="AL26" s="2"/>
      <c r="AM26" s="2"/>
      <c r="AN26" s="2"/>
      <c r="AO26" s="2"/>
      <c r="AP26" s="2"/>
      <c r="AQ26" s="7"/>
      <c r="AR26" s="7"/>
      <c r="AS26" s="7"/>
      <c r="AT26" s="2"/>
      <c r="AU26" s="2"/>
      <c r="AV26" s="2"/>
      <c r="AW26" s="2"/>
      <c r="AX26" s="2"/>
      <c r="AY26" s="2"/>
      <c r="AZ26" s="2"/>
      <c r="BA26" s="2"/>
      <c r="BB26" s="2"/>
      <c r="BC26" s="2"/>
      <c r="BD26" s="2"/>
      <c r="BE26" s="2"/>
      <c r="BF26" s="2"/>
      <c r="BG26" s="2"/>
      <c r="BH26" s="2"/>
      <c r="BI26" s="2"/>
      <c r="BJ26" s="2"/>
      <c r="BK26" s="2"/>
      <c r="BL26" s="2"/>
      <c r="BM26" s="2"/>
      <c r="BN26" s="2"/>
      <c r="BO26" s="2"/>
      <c r="BP26" s="2"/>
    </row>
    <row r="27" spans="2:68" x14ac:dyDescent="0.25">
      <c r="Q27" s="8"/>
      <c r="R27" s="8"/>
      <c r="S27" s="8"/>
      <c r="T27" s="8"/>
      <c r="U27" s="2"/>
      <c r="V27" s="2"/>
      <c r="W27" s="2"/>
      <c r="X27" s="2"/>
      <c r="Y27" s="2"/>
      <c r="Z27" s="2"/>
      <c r="AA27" s="2"/>
      <c r="AB27" s="2"/>
      <c r="AC27" s="2"/>
      <c r="AD27" s="2"/>
      <c r="AE27" s="2"/>
      <c r="AF27" s="2"/>
      <c r="AG27" s="2"/>
      <c r="AH27" s="2"/>
      <c r="AI27" s="2"/>
      <c r="AJ27" s="2"/>
      <c r="AK27" s="2"/>
      <c r="AL27" s="2"/>
      <c r="AM27" s="2"/>
      <c r="AN27" s="2"/>
      <c r="AO27" s="2"/>
      <c r="AP27" s="2"/>
      <c r="AQ27" s="7"/>
      <c r="AR27" s="7"/>
      <c r="AS27" s="7"/>
      <c r="AT27" s="2"/>
      <c r="AU27" s="2"/>
      <c r="AV27" s="2"/>
      <c r="AW27" s="2"/>
      <c r="AX27" s="2"/>
      <c r="AY27" s="2"/>
      <c r="AZ27" s="2"/>
      <c r="BA27" s="2"/>
      <c r="BB27" s="2"/>
      <c r="BC27" s="2"/>
      <c r="BD27" s="2"/>
      <c r="BE27" s="2"/>
      <c r="BF27" s="2"/>
      <c r="BG27" s="2"/>
      <c r="BH27" s="2"/>
      <c r="BI27" s="2"/>
      <c r="BJ27" s="2"/>
      <c r="BK27" s="2"/>
      <c r="BL27" s="2"/>
      <c r="BM27" s="2"/>
      <c r="BN27" s="2"/>
      <c r="BO27" s="2"/>
      <c r="BP27" s="2"/>
    </row>
    <row r="28" spans="2:68" x14ac:dyDescent="0.25">
      <c r="Q28" s="8"/>
      <c r="R28" s="8"/>
      <c r="S28" s="8"/>
      <c r="T28" s="8"/>
      <c r="U28" s="2"/>
      <c r="V28" s="2"/>
      <c r="W28" s="2"/>
      <c r="X28" s="2"/>
      <c r="Y28" s="2"/>
      <c r="Z28" s="2"/>
      <c r="AA28" s="2"/>
      <c r="AB28" s="2"/>
      <c r="AC28" s="2"/>
      <c r="AD28" s="2"/>
      <c r="AE28" s="2"/>
      <c r="AF28" s="2"/>
      <c r="AG28" s="2"/>
      <c r="AH28" s="2"/>
      <c r="AI28" s="2"/>
      <c r="AJ28" s="2"/>
      <c r="AK28" s="2"/>
      <c r="AL28" s="2"/>
      <c r="AM28" s="2"/>
      <c r="AN28" s="2"/>
      <c r="AO28" s="2"/>
      <c r="AP28" s="2"/>
      <c r="AQ28" s="7"/>
      <c r="AR28" s="7"/>
      <c r="AS28" s="7"/>
      <c r="AT28" s="2"/>
      <c r="AU28" s="2"/>
      <c r="AV28" s="2"/>
      <c r="AW28" s="2"/>
      <c r="AX28" s="2"/>
      <c r="AY28" s="2"/>
      <c r="AZ28" s="2"/>
      <c r="BA28" s="2"/>
      <c r="BB28" s="2"/>
      <c r="BC28" s="2"/>
      <c r="BD28" s="2"/>
      <c r="BE28" s="2"/>
      <c r="BF28" s="2"/>
      <c r="BG28" s="2"/>
      <c r="BH28" s="2"/>
      <c r="BI28" s="2"/>
      <c r="BJ28" s="2"/>
      <c r="BK28" s="2"/>
      <c r="BL28" s="2"/>
      <c r="BM28" s="2"/>
      <c r="BN28" s="2"/>
      <c r="BO28" s="2"/>
      <c r="BP28" s="2"/>
    </row>
    <row r="29" spans="2:68" x14ac:dyDescent="0.25">
      <c r="Q29" s="8"/>
      <c r="R29" s="8"/>
      <c r="S29" s="8"/>
      <c r="T29" s="8"/>
      <c r="U29" s="2"/>
      <c r="V29" s="2"/>
      <c r="W29" s="2"/>
      <c r="X29" s="2"/>
      <c r="Y29" s="2"/>
      <c r="Z29" s="2"/>
      <c r="AA29" s="2"/>
      <c r="AB29" s="2"/>
      <c r="AC29" s="2"/>
      <c r="AD29" s="2"/>
      <c r="AE29" s="2"/>
      <c r="AF29" s="2"/>
      <c r="AG29" s="2"/>
      <c r="AH29" s="2"/>
      <c r="AI29" s="2"/>
      <c r="AJ29" s="2"/>
      <c r="AK29" s="2"/>
      <c r="AL29" s="2"/>
      <c r="AM29" s="2"/>
      <c r="AN29" s="2"/>
      <c r="AO29" s="2"/>
      <c r="AP29" s="2"/>
      <c r="AQ29" s="7"/>
      <c r="AR29" s="7"/>
      <c r="AS29" s="7"/>
      <c r="AT29" s="2"/>
      <c r="AU29" s="2"/>
      <c r="AV29" s="2"/>
      <c r="AW29" s="2"/>
      <c r="AX29" s="2"/>
      <c r="AY29" s="2"/>
      <c r="AZ29" s="2"/>
      <c r="BA29" s="2"/>
      <c r="BB29" s="2"/>
      <c r="BC29" s="2"/>
      <c r="BD29" s="2"/>
      <c r="BE29" s="2"/>
      <c r="BF29" s="2"/>
      <c r="BG29" s="2"/>
      <c r="BH29" s="2"/>
      <c r="BI29" s="2"/>
      <c r="BJ29" s="2"/>
      <c r="BK29" s="2"/>
      <c r="BL29" s="2"/>
      <c r="BM29" s="2"/>
      <c r="BN29" s="2"/>
      <c r="BO29" s="2"/>
      <c r="BP29" s="2"/>
    </row>
    <row r="30" spans="2:68" x14ac:dyDescent="0.25">
      <c r="Q30" s="8"/>
      <c r="R30" s="8"/>
      <c r="S30" s="8"/>
      <c r="T30" s="8"/>
      <c r="U30" s="2"/>
      <c r="V30" s="2"/>
      <c r="W30" s="2"/>
      <c r="X30" s="2"/>
      <c r="Y30" s="2"/>
      <c r="Z30" s="2"/>
      <c r="AA30" s="2"/>
      <c r="AB30" s="2"/>
      <c r="AC30" s="2"/>
      <c r="AD30" s="2"/>
      <c r="AE30" s="2"/>
      <c r="AF30" s="2"/>
      <c r="AG30" s="2"/>
      <c r="AH30" s="2"/>
      <c r="AI30" s="2"/>
      <c r="AJ30" s="2"/>
      <c r="AK30" s="2"/>
      <c r="AL30" s="2"/>
      <c r="AM30" s="2"/>
      <c r="AN30" s="2"/>
      <c r="AO30" s="2"/>
      <c r="AP30" s="2"/>
      <c r="AQ30" s="7"/>
      <c r="AR30" s="7"/>
      <c r="AS30" s="7"/>
      <c r="AT30" s="2"/>
      <c r="AU30" s="2"/>
      <c r="AV30" s="2"/>
      <c r="AW30" s="2"/>
      <c r="AX30" s="2"/>
      <c r="AY30" s="2"/>
      <c r="AZ30" s="2"/>
      <c r="BA30" s="2"/>
      <c r="BB30" s="2"/>
      <c r="BC30" s="2"/>
      <c r="BD30" s="2"/>
      <c r="BE30" s="2"/>
      <c r="BF30" s="2"/>
      <c r="BG30" s="2"/>
      <c r="BH30" s="2"/>
      <c r="BI30" s="2"/>
      <c r="BJ30" s="2"/>
      <c r="BK30" s="2"/>
      <c r="BL30" s="2"/>
      <c r="BM30" s="2"/>
      <c r="BN30" s="2"/>
      <c r="BO30" s="2"/>
      <c r="BP30" s="2"/>
    </row>
    <row r="31" spans="2:68" x14ac:dyDescent="0.25">
      <c r="R31" s="8"/>
      <c r="S31" s="8"/>
      <c r="T31" s="8"/>
      <c r="U31" s="2"/>
      <c r="V31" s="2"/>
      <c r="W31" s="2"/>
      <c r="X31" s="2"/>
      <c r="Y31" s="2"/>
      <c r="Z31" s="2"/>
      <c r="AA31" s="2"/>
      <c r="AB31" s="2"/>
      <c r="AC31" s="2"/>
      <c r="AD31" s="2"/>
      <c r="AE31" s="2"/>
      <c r="AF31" s="2"/>
      <c r="AG31" s="2"/>
      <c r="AH31" s="2"/>
      <c r="AI31" s="2"/>
      <c r="AJ31" s="2"/>
      <c r="AK31" s="2"/>
      <c r="AL31" s="2"/>
      <c r="AM31" s="2"/>
      <c r="AN31" s="2"/>
      <c r="AO31" s="2"/>
      <c r="AP31" s="2"/>
      <c r="AQ31" s="7"/>
      <c r="AR31" s="7"/>
      <c r="AS31" s="7"/>
      <c r="AT31" s="2"/>
      <c r="AU31" s="2"/>
      <c r="AV31" s="2"/>
      <c r="AW31" s="2"/>
      <c r="AX31" s="2"/>
      <c r="AY31" s="2"/>
      <c r="AZ31" s="2"/>
      <c r="BA31" s="2"/>
      <c r="BB31" s="2"/>
      <c r="BC31" s="2"/>
      <c r="BD31" s="2"/>
      <c r="BE31" s="2"/>
      <c r="BF31" s="2"/>
      <c r="BG31" s="2"/>
      <c r="BH31" s="2"/>
      <c r="BI31" s="2"/>
      <c r="BJ31" s="2"/>
      <c r="BK31" s="2"/>
      <c r="BL31" s="2"/>
      <c r="BM31" s="2"/>
      <c r="BN31" s="2"/>
      <c r="BO31" s="2"/>
      <c r="BP31" s="2"/>
    </row>
    <row r="32" spans="2:68" x14ac:dyDescent="0.25">
      <c r="U32" s="2"/>
      <c r="V32" s="2"/>
      <c r="W32" s="2"/>
      <c r="X32" s="2"/>
      <c r="Y32" s="2"/>
      <c r="Z32" s="2"/>
      <c r="AA32" s="2"/>
      <c r="AB32" s="2"/>
      <c r="AC32" s="2"/>
      <c r="AD32" s="2"/>
      <c r="AE32" s="2"/>
      <c r="AF32" s="2"/>
      <c r="AG32" s="2"/>
      <c r="AH32" s="2"/>
      <c r="AI32" s="2"/>
      <c r="AJ32" s="2"/>
      <c r="AK32" s="2"/>
      <c r="AL32" s="2"/>
      <c r="AM32" s="2"/>
      <c r="AN32" s="2"/>
      <c r="AO32" s="2"/>
      <c r="AP32" s="2"/>
      <c r="AQ32" s="7"/>
      <c r="AR32" s="7"/>
      <c r="AS32" s="7"/>
      <c r="AT32" s="2"/>
      <c r="AU32" s="2"/>
      <c r="AV32" s="2"/>
      <c r="AW32" s="2"/>
      <c r="AX32" s="2"/>
      <c r="AY32" s="2"/>
      <c r="AZ32" s="2"/>
      <c r="BA32" s="2"/>
      <c r="BB32" s="2"/>
      <c r="BC32" s="2"/>
      <c r="BD32" s="2"/>
      <c r="BE32" s="2"/>
      <c r="BF32" s="2"/>
      <c r="BG32" s="2"/>
      <c r="BH32" s="2"/>
      <c r="BI32" s="2"/>
      <c r="BJ32" s="2"/>
      <c r="BK32" s="2"/>
      <c r="BL32" s="2"/>
      <c r="BM32" s="2"/>
      <c r="BN32" s="2"/>
      <c r="BO32" s="2"/>
      <c r="BP32" s="2"/>
    </row>
  </sheetData>
  <sheetProtection algorithmName="SHA-512" hashValue="zprXoGieHUJPGtVnXVNfeElEAwMq/yzcsA+XfImA25i1zcuyaklTPZ3QII5BTwGWGiGwjgttjnTeocAm5EvMyw==" saltValue="OHOZf1eFg1M0+U4CNI4iNA==" spinCount="100000" sheet="1" formatCells="0" formatColumns="0" formatRows="0" insertColumns="0" insertRows="0" insertHyperlinks="0" deleteColumns="0" deleteRows="0" pivotTables="0"/>
  <autoFilter ref="A8:BP18"/>
  <sortState ref="B9:R21">
    <sortCondition ref="B9:B21"/>
  </sortState>
  <mergeCells count="38">
    <mergeCell ref="BE7:BJ7"/>
    <mergeCell ref="V6:W7"/>
    <mergeCell ref="B2:BP2"/>
    <mergeCell ref="B3:BP3"/>
    <mergeCell ref="B4:BP4"/>
    <mergeCell ref="B5:BP5"/>
    <mergeCell ref="B6:B8"/>
    <mergeCell ref="C6:C8"/>
    <mergeCell ref="D6:D8"/>
    <mergeCell ref="E6:E8"/>
    <mergeCell ref="F6:F8"/>
    <mergeCell ref="G6:G8"/>
    <mergeCell ref="H6:H8"/>
    <mergeCell ref="M6:N6"/>
    <mergeCell ref="O6:P6"/>
    <mergeCell ref="AW6:AX7"/>
    <mergeCell ref="Q6:T6"/>
    <mergeCell ref="AO7:AO8"/>
    <mergeCell ref="AP7:AP8"/>
    <mergeCell ref="AQ7:AS7"/>
    <mergeCell ref="AT7:AT8"/>
    <mergeCell ref="U6:U8"/>
    <mergeCell ref="AY6:BJ6"/>
    <mergeCell ref="AY7:BD7"/>
    <mergeCell ref="BK6:BP7"/>
    <mergeCell ref="Q7:R7"/>
    <mergeCell ref="S7:T7"/>
    <mergeCell ref="X7:AC7"/>
    <mergeCell ref="AD7:AI7"/>
    <mergeCell ref="AJ7:AJ8"/>
    <mergeCell ref="AK7:AK8"/>
    <mergeCell ref="AL7:AL8"/>
    <mergeCell ref="AM7:AM8"/>
    <mergeCell ref="AN7:AN8"/>
    <mergeCell ref="X6:AI6"/>
    <mergeCell ref="AJ6:AN6"/>
    <mergeCell ref="AO6:AT6"/>
    <mergeCell ref="AU6:AV7"/>
  </mergeCells>
  <conditionalFormatting sqref="AR9:AR18">
    <cfRule type="expression" dxfId="88" priority="7">
      <formula>0.5&lt;AP9&lt;0.7</formula>
    </cfRule>
  </conditionalFormatting>
  <conditionalFormatting sqref="AQ9:AQ18">
    <cfRule type="expression" dxfId="87" priority="9">
      <formula>AP9&gt;=0.7</formula>
    </cfRule>
  </conditionalFormatting>
  <conditionalFormatting sqref="AS9:AS18">
    <cfRule type="expression" dxfId="86" priority="3">
      <formula>AP9=0</formula>
    </cfRule>
    <cfRule type="expression" dxfId="85" priority="8">
      <formula>AP9&lt;=0.5</formula>
    </cfRule>
  </conditionalFormatting>
  <pageMargins left="0.70866141732283472" right="0.70866141732283472" top="0.74803149606299213" bottom="0.74803149606299213" header="0.31496062992125984" footer="0.31496062992125984"/>
  <pageSetup scale="80"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Title="Evaluación propuesta" prompt="Califique el criterio">
          <x14:formula1>
            <xm:f>'Criterios de evaluación'!$B$5:$B$7</xm:f>
          </x14:formula1>
          <xm:sqref>AJ9:AN18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P30"/>
  <sheetViews>
    <sheetView zoomScale="55" zoomScaleNormal="55" workbookViewId="0">
      <pane xSplit="2" ySplit="8" topLeftCell="AK9" activePane="bottomRight" state="frozen"/>
      <selection activeCell="AS8" sqref="AS8"/>
      <selection pane="topRight" activeCell="AS8" sqref="AS8"/>
      <selection pane="bottomLeft" activeCell="AS8" sqref="AS8"/>
      <selection pane="bottomRight" activeCell="B9" sqref="B9"/>
    </sheetView>
  </sheetViews>
  <sheetFormatPr baseColWidth="10" defaultRowHeight="12.75" x14ac:dyDescent="0.25"/>
  <cols>
    <col min="1" max="1" width="2.28515625" style="2" customWidth="1"/>
    <col min="2" max="2" width="57.7109375" style="2" customWidth="1"/>
    <col min="3" max="3" width="13.5703125" style="2" customWidth="1"/>
    <col min="4" max="4" width="21.28515625" style="2" customWidth="1"/>
    <col min="5" max="5" width="11.7109375" style="2" customWidth="1"/>
    <col min="6" max="6" width="9.7109375" style="2" customWidth="1"/>
    <col min="7" max="8" width="17.85546875" style="2" customWidth="1"/>
    <col min="9" max="9" width="13.7109375" style="2" customWidth="1"/>
    <col min="10" max="10" width="12.7109375" style="2" customWidth="1"/>
    <col min="11" max="12" width="10.7109375" style="2" customWidth="1"/>
    <col min="13" max="16" width="11.7109375" style="2" customWidth="1"/>
    <col min="17" max="20" width="11.7109375" style="1" customWidth="1"/>
    <col min="21" max="21" width="12.140625" style="12" customWidth="1"/>
    <col min="22" max="23" width="10.7109375" style="13" customWidth="1"/>
    <col min="24" max="35" width="10.7109375" style="12" customWidth="1"/>
    <col min="36" max="40" width="15.7109375" style="13" customWidth="1"/>
    <col min="41" max="41" width="9" style="12" customWidth="1"/>
    <col min="42" max="42" width="6.28515625" style="12" customWidth="1"/>
    <col min="43" max="43" width="15.28515625" style="12" customWidth="1"/>
    <col min="44" max="44" width="21" style="12" customWidth="1"/>
    <col min="45" max="45" width="20.140625" style="12" customWidth="1"/>
    <col min="46" max="46" width="89.5703125" style="14" customWidth="1"/>
    <col min="47" max="62" width="11.7109375" style="13" customWidth="1"/>
    <col min="63" max="68" width="7.7109375" style="13" customWidth="1"/>
    <col min="69" max="16384" width="11.42578125" style="2"/>
  </cols>
  <sheetData>
    <row r="1" spans="2:68" x14ac:dyDescent="0.25">
      <c r="U1" s="1"/>
      <c r="V1" s="1"/>
      <c r="W1" s="1"/>
      <c r="X1" s="13"/>
      <c r="Y1" s="13"/>
      <c r="Z1" s="13"/>
      <c r="AA1" s="13"/>
      <c r="AB1" s="13"/>
      <c r="AC1" s="13"/>
      <c r="AD1" s="13"/>
      <c r="AE1" s="13"/>
      <c r="AF1" s="13"/>
      <c r="AG1" s="13"/>
      <c r="AH1" s="13"/>
      <c r="AI1" s="13"/>
      <c r="AT1" s="14">
        <f>100/10000*1.6*60*24*365</f>
        <v>8409.6</v>
      </c>
    </row>
    <row r="2" spans="2:68" ht="30" customHeight="1" x14ac:dyDescent="0.25">
      <c r="B2" s="221" t="s">
        <v>57</v>
      </c>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1"/>
      <c r="BL2" s="221"/>
      <c r="BM2" s="221"/>
      <c r="BN2" s="221"/>
      <c r="BO2" s="221"/>
      <c r="BP2" s="221"/>
    </row>
    <row r="3" spans="2:68" ht="30" customHeight="1" x14ac:dyDescent="0.25">
      <c r="B3" s="221" t="s">
        <v>58</v>
      </c>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row>
    <row r="4" spans="2:68" ht="30" customHeight="1" x14ac:dyDescent="0.25">
      <c r="B4" s="221" t="s">
        <v>18</v>
      </c>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c r="BG4" s="221"/>
      <c r="BH4" s="221"/>
      <c r="BI4" s="221"/>
      <c r="BJ4" s="221"/>
      <c r="BK4" s="221"/>
      <c r="BL4" s="221"/>
      <c r="BM4" s="221"/>
      <c r="BN4" s="221"/>
      <c r="BO4" s="221"/>
      <c r="BP4" s="221"/>
    </row>
    <row r="5" spans="2:68" ht="30" customHeight="1" x14ac:dyDescent="0.25">
      <c r="B5" s="221" t="s">
        <v>84</v>
      </c>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row>
    <row r="6" spans="2:68" ht="54.95" customHeight="1" x14ac:dyDescent="0.25">
      <c r="B6" s="237" t="s">
        <v>2</v>
      </c>
      <c r="C6" s="227" t="s">
        <v>17</v>
      </c>
      <c r="D6" s="237" t="s">
        <v>3</v>
      </c>
      <c r="E6" s="237" t="s">
        <v>4</v>
      </c>
      <c r="F6" s="237" t="s">
        <v>15</v>
      </c>
      <c r="G6" s="227" t="s">
        <v>5</v>
      </c>
      <c r="H6" s="227" t="s">
        <v>6</v>
      </c>
      <c r="I6" s="42"/>
      <c r="J6" s="42"/>
      <c r="K6" s="42"/>
      <c r="L6" s="42"/>
      <c r="M6" s="237" t="s">
        <v>59</v>
      </c>
      <c r="N6" s="237"/>
      <c r="O6" s="225" t="s">
        <v>32</v>
      </c>
      <c r="P6" s="226"/>
      <c r="Q6" s="237" t="s">
        <v>60</v>
      </c>
      <c r="R6" s="237"/>
      <c r="S6" s="237"/>
      <c r="T6" s="237"/>
      <c r="U6" s="230" t="s">
        <v>28</v>
      </c>
      <c r="V6" s="233" t="s">
        <v>27</v>
      </c>
      <c r="W6" s="234"/>
      <c r="X6" s="235" t="s">
        <v>26</v>
      </c>
      <c r="Y6" s="245"/>
      <c r="Z6" s="245"/>
      <c r="AA6" s="245"/>
      <c r="AB6" s="245"/>
      <c r="AC6" s="245"/>
      <c r="AD6" s="245"/>
      <c r="AE6" s="245"/>
      <c r="AF6" s="245"/>
      <c r="AG6" s="245"/>
      <c r="AH6" s="245"/>
      <c r="AI6" s="236"/>
      <c r="AJ6" s="246" t="s">
        <v>25</v>
      </c>
      <c r="AK6" s="247"/>
      <c r="AL6" s="247"/>
      <c r="AM6" s="247"/>
      <c r="AN6" s="248"/>
      <c r="AO6" s="222" t="s">
        <v>31</v>
      </c>
      <c r="AP6" s="223"/>
      <c r="AQ6" s="223"/>
      <c r="AR6" s="223"/>
      <c r="AS6" s="223"/>
      <c r="AT6" s="224"/>
      <c r="AU6" s="241" t="s">
        <v>29</v>
      </c>
      <c r="AV6" s="241"/>
      <c r="AW6" s="241" t="s">
        <v>239</v>
      </c>
      <c r="AX6" s="241"/>
      <c r="AY6" s="241" t="s">
        <v>240</v>
      </c>
      <c r="AZ6" s="241"/>
      <c r="BA6" s="241"/>
      <c r="BB6" s="241"/>
      <c r="BC6" s="241"/>
      <c r="BD6" s="241"/>
      <c r="BE6" s="241"/>
      <c r="BF6" s="241"/>
      <c r="BG6" s="241"/>
      <c r="BH6" s="241"/>
      <c r="BI6" s="241"/>
      <c r="BJ6" s="241"/>
      <c r="BK6" s="240" t="s">
        <v>42</v>
      </c>
      <c r="BL6" s="240"/>
      <c r="BM6" s="240"/>
      <c r="BN6" s="240"/>
      <c r="BO6" s="240"/>
      <c r="BP6" s="240"/>
    </row>
    <row r="7" spans="2:68" ht="54.95" customHeight="1" x14ac:dyDescent="0.25">
      <c r="B7" s="237"/>
      <c r="C7" s="228"/>
      <c r="D7" s="237"/>
      <c r="E7" s="237"/>
      <c r="F7" s="237"/>
      <c r="G7" s="228"/>
      <c r="H7" s="228"/>
      <c r="I7" s="43" t="s">
        <v>72</v>
      </c>
      <c r="J7" s="43" t="s">
        <v>33</v>
      </c>
      <c r="K7" s="43" t="s">
        <v>34</v>
      </c>
      <c r="L7" s="43" t="s">
        <v>35</v>
      </c>
      <c r="M7" s="43" t="s">
        <v>34</v>
      </c>
      <c r="N7" s="43" t="s">
        <v>35</v>
      </c>
      <c r="O7" s="43" t="s">
        <v>36</v>
      </c>
      <c r="P7" s="43" t="s">
        <v>37</v>
      </c>
      <c r="Q7" s="237" t="s">
        <v>38</v>
      </c>
      <c r="R7" s="237"/>
      <c r="S7" s="237" t="s">
        <v>39</v>
      </c>
      <c r="T7" s="237"/>
      <c r="U7" s="231"/>
      <c r="V7" s="235"/>
      <c r="W7" s="236"/>
      <c r="X7" s="242" t="s">
        <v>40</v>
      </c>
      <c r="Y7" s="243"/>
      <c r="Z7" s="243"/>
      <c r="AA7" s="243"/>
      <c r="AB7" s="243"/>
      <c r="AC7" s="244"/>
      <c r="AD7" s="242" t="s">
        <v>41</v>
      </c>
      <c r="AE7" s="243"/>
      <c r="AF7" s="243"/>
      <c r="AG7" s="243"/>
      <c r="AH7" s="243"/>
      <c r="AI7" s="244"/>
      <c r="AJ7" s="238" t="s">
        <v>19</v>
      </c>
      <c r="AK7" s="238" t="s">
        <v>20</v>
      </c>
      <c r="AL7" s="238" t="s">
        <v>45</v>
      </c>
      <c r="AM7" s="238" t="s">
        <v>46</v>
      </c>
      <c r="AN7" s="238" t="s">
        <v>21</v>
      </c>
      <c r="AO7" s="221" t="s">
        <v>22</v>
      </c>
      <c r="AP7" s="221" t="s">
        <v>7</v>
      </c>
      <c r="AQ7" s="221" t="s">
        <v>30</v>
      </c>
      <c r="AR7" s="221"/>
      <c r="AS7" s="221"/>
      <c r="AT7" s="221" t="s">
        <v>24</v>
      </c>
      <c r="AU7" s="241"/>
      <c r="AV7" s="241"/>
      <c r="AW7" s="241"/>
      <c r="AX7" s="241"/>
      <c r="AY7" s="240" t="s">
        <v>0</v>
      </c>
      <c r="AZ7" s="240"/>
      <c r="BA7" s="240"/>
      <c r="BB7" s="240"/>
      <c r="BC7" s="240"/>
      <c r="BD7" s="240"/>
      <c r="BE7" s="240" t="s">
        <v>1</v>
      </c>
      <c r="BF7" s="240"/>
      <c r="BG7" s="240"/>
      <c r="BH7" s="240"/>
      <c r="BI7" s="240"/>
      <c r="BJ7" s="240"/>
      <c r="BK7" s="240"/>
      <c r="BL7" s="240"/>
      <c r="BM7" s="240"/>
      <c r="BN7" s="240"/>
      <c r="BO7" s="240"/>
      <c r="BP7" s="240"/>
    </row>
    <row r="8" spans="2:68" ht="69.95" customHeight="1" x14ac:dyDescent="0.25">
      <c r="B8" s="237"/>
      <c r="C8" s="229"/>
      <c r="D8" s="237"/>
      <c r="E8" s="237"/>
      <c r="F8" s="237"/>
      <c r="G8" s="229"/>
      <c r="H8" s="229"/>
      <c r="I8" s="44"/>
      <c r="J8" s="44"/>
      <c r="K8" s="44"/>
      <c r="L8" s="44"/>
      <c r="M8" s="41"/>
      <c r="N8" s="41"/>
      <c r="O8" s="41"/>
      <c r="P8" s="41"/>
      <c r="Q8" s="41" t="s">
        <v>40</v>
      </c>
      <c r="R8" s="41" t="s">
        <v>41</v>
      </c>
      <c r="S8" s="41" t="s">
        <v>40</v>
      </c>
      <c r="T8" s="41" t="s">
        <v>41</v>
      </c>
      <c r="U8" s="232"/>
      <c r="V8" s="38" t="s">
        <v>0</v>
      </c>
      <c r="W8" s="38" t="s">
        <v>1</v>
      </c>
      <c r="X8" s="38">
        <v>2019</v>
      </c>
      <c r="Y8" s="38">
        <v>2020</v>
      </c>
      <c r="Z8" s="38">
        <v>2021</v>
      </c>
      <c r="AA8" s="38">
        <v>2022</v>
      </c>
      <c r="AB8" s="38">
        <v>2023</v>
      </c>
      <c r="AC8" s="38">
        <v>2024</v>
      </c>
      <c r="AD8" s="38">
        <v>2019</v>
      </c>
      <c r="AE8" s="38">
        <v>2020</v>
      </c>
      <c r="AF8" s="38">
        <v>2021</v>
      </c>
      <c r="AG8" s="38">
        <v>2022</v>
      </c>
      <c r="AH8" s="38">
        <v>2023</v>
      </c>
      <c r="AI8" s="38">
        <v>2024</v>
      </c>
      <c r="AJ8" s="238"/>
      <c r="AK8" s="238"/>
      <c r="AL8" s="238"/>
      <c r="AM8" s="238"/>
      <c r="AN8" s="238"/>
      <c r="AO8" s="221"/>
      <c r="AP8" s="221"/>
      <c r="AQ8" s="15" t="s">
        <v>23</v>
      </c>
      <c r="AR8" s="16" t="s">
        <v>301</v>
      </c>
      <c r="AS8" s="17" t="s">
        <v>300</v>
      </c>
      <c r="AT8" s="239"/>
      <c r="AU8" s="45" t="s">
        <v>0</v>
      </c>
      <c r="AV8" s="45" t="s">
        <v>1</v>
      </c>
      <c r="AW8" s="45" t="s">
        <v>0</v>
      </c>
      <c r="AX8" s="45" t="s">
        <v>1</v>
      </c>
      <c r="AY8" s="45">
        <v>2019</v>
      </c>
      <c r="AZ8" s="45">
        <v>2020</v>
      </c>
      <c r="BA8" s="45">
        <v>2021</v>
      </c>
      <c r="BB8" s="45">
        <v>2022</v>
      </c>
      <c r="BC8" s="93">
        <v>2023</v>
      </c>
      <c r="BD8" s="45">
        <v>2024</v>
      </c>
      <c r="BE8" s="45">
        <v>2019</v>
      </c>
      <c r="BF8" s="45">
        <v>2020</v>
      </c>
      <c r="BG8" s="45">
        <v>2021</v>
      </c>
      <c r="BH8" s="45">
        <v>2022</v>
      </c>
      <c r="BI8" s="93">
        <v>2023</v>
      </c>
      <c r="BJ8" s="45">
        <v>2024</v>
      </c>
      <c r="BK8" s="45">
        <v>2019</v>
      </c>
      <c r="BL8" s="45">
        <v>2020</v>
      </c>
      <c r="BM8" s="45">
        <v>2021</v>
      </c>
      <c r="BN8" s="45">
        <v>2022</v>
      </c>
      <c r="BO8" s="93">
        <v>2023</v>
      </c>
      <c r="BP8" s="45">
        <v>2024</v>
      </c>
    </row>
    <row r="9" spans="2:68" ht="20.100000000000001" customHeight="1" x14ac:dyDescent="0.25">
      <c r="B9" s="176" t="s">
        <v>223</v>
      </c>
      <c r="C9" s="75">
        <v>1</v>
      </c>
      <c r="D9" s="61" t="s">
        <v>65</v>
      </c>
      <c r="E9" s="123" t="s">
        <v>251</v>
      </c>
      <c r="F9" s="120">
        <v>3</v>
      </c>
      <c r="G9" s="26"/>
      <c r="H9" s="26"/>
      <c r="I9" s="84"/>
      <c r="J9" s="26"/>
      <c r="K9" s="78"/>
      <c r="L9" s="78"/>
      <c r="M9" s="78"/>
      <c r="N9" s="78"/>
      <c r="O9" s="78"/>
      <c r="P9" s="78"/>
      <c r="Q9" s="79">
        <v>925.26623999999993</v>
      </c>
      <c r="R9" s="79">
        <v>302.74559999999997</v>
      </c>
      <c r="S9" s="77"/>
      <c r="T9" s="77"/>
      <c r="U9" s="171" t="s">
        <v>237</v>
      </c>
      <c r="V9" s="69"/>
      <c r="W9" s="69"/>
      <c r="X9" s="69"/>
      <c r="Y9" s="69"/>
      <c r="Z9" s="69"/>
      <c r="AA9" s="69"/>
      <c r="AB9" s="69"/>
      <c r="AC9" s="69"/>
      <c r="AD9" s="69"/>
      <c r="AE9" s="69"/>
      <c r="AF9" s="69"/>
      <c r="AG9" s="69"/>
      <c r="AH9" s="69"/>
      <c r="AI9" s="69"/>
      <c r="AJ9" s="50"/>
      <c r="AK9" s="50"/>
      <c r="AL9" s="50"/>
      <c r="AM9" s="50"/>
      <c r="AN9" s="50"/>
      <c r="AO9" s="49">
        <f>SUM(AJ9:AN9)</f>
        <v>0</v>
      </c>
      <c r="AP9" s="51">
        <f>+AO9/25</f>
        <v>0</v>
      </c>
      <c r="AQ9" s="47"/>
      <c r="AR9" s="47"/>
      <c r="AS9" s="47"/>
      <c r="AT9" s="197" t="s">
        <v>342</v>
      </c>
      <c r="AU9" s="87"/>
      <c r="AV9" s="87"/>
      <c r="AW9" s="88">
        <f t="shared" ref="AW9" si="0">+BD9</f>
        <v>925.26623999999993</v>
      </c>
      <c r="AX9" s="88">
        <f t="shared" ref="AX9" si="1">+BJ9</f>
        <v>302.74559999999997</v>
      </c>
      <c r="AY9" s="81">
        <f>+Q9</f>
        <v>925.26623999999993</v>
      </c>
      <c r="AZ9" s="81">
        <f>+AY9</f>
        <v>925.26623999999993</v>
      </c>
      <c r="BA9" s="81">
        <f t="shared" ref="BA9:BD9" si="2">+AZ9</f>
        <v>925.26623999999993</v>
      </c>
      <c r="BB9" s="81">
        <f t="shared" si="2"/>
        <v>925.26623999999993</v>
      </c>
      <c r="BC9" s="81">
        <f t="shared" si="2"/>
        <v>925.26623999999993</v>
      </c>
      <c r="BD9" s="81">
        <f t="shared" si="2"/>
        <v>925.26623999999993</v>
      </c>
      <c r="BE9" s="81">
        <f>+R9</f>
        <v>302.74559999999997</v>
      </c>
      <c r="BF9" s="81">
        <f>+BE9</f>
        <v>302.74559999999997</v>
      </c>
      <c r="BG9" s="81">
        <f t="shared" ref="BG9:BJ9" si="3">+BF9</f>
        <v>302.74559999999997</v>
      </c>
      <c r="BH9" s="81">
        <f t="shared" si="3"/>
        <v>302.74559999999997</v>
      </c>
      <c r="BI9" s="81">
        <f t="shared" si="3"/>
        <v>302.74559999999997</v>
      </c>
      <c r="BJ9" s="81">
        <f t="shared" si="3"/>
        <v>302.74559999999997</v>
      </c>
      <c r="BK9" s="66"/>
      <c r="BL9" s="66"/>
      <c r="BM9" s="66"/>
      <c r="BN9" s="66"/>
      <c r="BO9" s="66"/>
      <c r="BP9" s="66"/>
    </row>
    <row r="10" spans="2:68" s="7" customFormat="1" ht="20.100000000000001" customHeight="1" x14ac:dyDescent="0.25">
      <c r="B10" s="172" t="s">
        <v>307</v>
      </c>
      <c r="C10" s="135">
        <v>3</v>
      </c>
      <c r="D10" s="61" t="s">
        <v>65</v>
      </c>
      <c r="E10" s="136" t="s">
        <v>251</v>
      </c>
      <c r="F10" s="119">
        <v>3</v>
      </c>
      <c r="G10" s="26"/>
      <c r="H10" s="26"/>
      <c r="I10" s="84"/>
      <c r="J10" s="26"/>
      <c r="K10" s="78"/>
      <c r="L10" s="78"/>
      <c r="M10" s="78">
        <v>60</v>
      </c>
      <c r="N10" s="78">
        <v>50</v>
      </c>
      <c r="O10" s="78"/>
      <c r="P10" s="78"/>
      <c r="Q10" s="79">
        <v>0</v>
      </c>
      <c r="R10" s="79">
        <v>0</v>
      </c>
      <c r="S10" s="101"/>
      <c r="T10" s="101"/>
      <c r="U10" s="169" t="s">
        <v>238</v>
      </c>
      <c r="V10" s="72"/>
      <c r="W10" s="72"/>
      <c r="X10" s="72">
        <v>66400.399999999994</v>
      </c>
      <c r="Y10" s="72">
        <v>66400.399999999994</v>
      </c>
      <c r="Z10" s="72">
        <v>66400.399999999994</v>
      </c>
      <c r="AA10" s="72">
        <v>66400.399999999994</v>
      </c>
      <c r="AB10" s="72">
        <v>66400.399999999994</v>
      </c>
      <c r="AC10" s="72">
        <v>66400.399999999994</v>
      </c>
      <c r="AD10" s="72">
        <v>751462.7</v>
      </c>
      <c r="AE10" s="72">
        <v>751462.7</v>
      </c>
      <c r="AF10" s="72">
        <v>751462.7</v>
      </c>
      <c r="AG10" s="72">
        <v>751462.7</v>
      </c>
      <c r="AH10" s="72">
        <v>751462.7</v>
      </c>
      <c r="AI10" s="72">
        <v>751462.7</v>
      </c>
      <c r="AJ10" s="27">
        <v>3</v>
      </c>
      <c r="AK10" s="27">
        <v>5</v>
      </c>
      <c r="AL10" s="27">
        <v>5</v>
      </c>
      <c r="AM10" s="27">
        <v>5</v>
      </c>
      <c r="AN10" s="27">
        <v>5</v>
      </c>
      <c r="AO10" s="50">
        <f t="shared" ref="AO10:AO16" si="4">SUM(AJ10:AN10)</f>
        <v>23</v>
      </c>
      <c r="AP10" s="96">
        <f t="shared" ref="AP10:AP16" si="5">+AO10/25</f>
        <v>0.92</v>
      </c>
      <c r="AQ10" s="47"/>
      <c r="AR10" s="47"/>
      <c r="AS10" s="47"/>
      <c r="AT10" s="169" t="s">
        <v>305</v>
      </c>
      <c r="AU10" s="87"/>
      <c r="AV10" s="87"/>
      <c r="AW10" s="87">
        <f t="shared" ref="AW10" si="6">+BD10</f>
        <v>66400.399999999994</v>
      </c>
      <c r="AX10" s="87">
        <f t="shared" ref="AX10" si="7">+BJ10</f>
        <v>751462.7</v>
      </c>
      <c r="AY10" s="87">
        <f>+X10</f>
        <v>66400.399999999994</v>
      </c>
      <c r="AZ10" s="87">
        <f t="shared" ref="AZ10:BJ10" si="8">+Y10</f>
        <v>66400.399999999994</v>
      </c>
      <c r="BA10" s="87">
        <f t="shared" si="8"/>
        <v>66400.399999999994</v>
      </c>
      <c r="BB10" s="87">
        <f t="shared" si="8"/>
        <v>66400.399999999994</v>
      </c>
      <c r="BC10" s="87">
        <f t="shared" si="8"/>
        <v>66400.399999999994</v>
      </c>
      <c r="BD10" s="87">
        <f t="shared" si="8"/>
        <v>66400.399999999994</v>
      </c>
      <c r="BE10" s="87">
        <f t="shared" si="8"/>
        <v>751462.7</v>
      </c>
      <c r="BF10" s="87">
        <f t="shared" si="8"/>
        <v>751462.7</v>
      </c>
      <c r="BG10" s="87">
        <f t="shared" si="8"/>
        <v>751462.7</v>
      </c>
      <c r="BH10" s="87">
        <f t="shared" si="8"/>
        <v>751462.7</v>
      </c>
      <c r="BI10" s="87">
        <f t="shared" si="8"/>
        <v>751462.7</v>
      </c>
      <c r="BJ10" s="87">
        <f t="shared" si="8"/>
        <v>751462.7</v>
      </c>
      <c r="BK10" s="67"/>
      <c r="BL10" s="67"/>
      <c r="BM10" s="67"/>
      <c r="BN10" s="67"/>
      <c r="BO10" s="67"/>
      <c r="BP10" s="67"/>
    </row>
    <row r="11" spans="2:68" ht="20.100000000000001" customHeight="1" x14ac:dyDescent="0.25">
      <c r="B11" s="61" t="s">
        <v>88</v>
      </c>
      <c r="C11" s="75">
        <v>4</v>
      </c>
      <c r="D11" s="61" t="s">
        <v>90</v>
      </c>
      <c r="E11" s="123" t="s">
        <v>251</v>
      </c>
      <c r="F11" s="120">
        <v>3</v>
      </c>
      <c r="G11" s="26"/>
      <c r="H11" s="26"/>
      <c r="I11" s="84"/>
      <c r="J11" s="26"/>
      <c r="K11" s="78"/>
      <c r="L11" s="78"/>
      <c r="M11" s="78"/>
      <c r="N11" s="78"/>
      <c r="O11" s="78"/>
      <c r="P11" s="78"/>
      <c r="Q11" s="79">
        <v>0</v>
      </c>
      <c r="R11" s="79">
        <v>0</v>
      </c>
      <c r="S11" s="70"/>
      <c r="T11" s="70"/>
      <c r="U11" s="3"/>
      <c r="V11" s="70"/>
      <c r="W11" s="70"/>
      <c r="X11" s="70"/>
      <c r="Y11" s="70"/>
      <c r="Z11" s="70"/>
      <c r="AA11" s="70"/>
      <c r="AB11" s="70"/>
      <c r="AC11" s="70"/>
      <c r="AD11" s="70"/>
      <c r="AE11" s="70"/>
      <c r="AF11" s="70"/>
      <c r="AG11" s="70"/>
      <c r="AH11" s="70"/>
      <c r="AI11" s="70"/>
      <c r="AJ11" s="11"/>
      <c r="AK11" s="11"/>
      <c r="AL11" s="11"/>
      <c r="AM11" s="11"/>
      <c r="AN11" s="11"/>
      <c r="AO11" s="49">
        <f t="shared" ref="AO11:AO12" si="9">SUM(AJ11:AN11)</f>
        <v>0</v>
      </c>
      <c r="AP11" s="51">
        <f t="shared" ref="AP11:AP12" si="10">+AO11/25</f>
        <v>0</v>
      </c>
      <c r="AQ11" s="47"/>
      <c r="AR11" s="47"/>
      <c r="AS11" s="47"/>
      <c r="AT11" s="3"/>
      <c r="AU11" s="69"/>
      <c r="AV11" s="69"/>
      <c r="AW11" s="69"/>
      <c r="AX11" s="69"/>
      <c r="AY11" s="69"/>
      <c r="AZ11" s="69"/>
      <c r="BA11" s="69"/>
      <c r="BB11" s="69"/>
      <c r="BC11" s="69"/>
      <c r="BD11" s="69"/>
      <c r="BE11" s="69"/>
      <c r="BF11" s="69"/>
      <c r="BG11" s="69"/>
      <c r="BH11" s="69"/>
      <c r="BI11" s="69"/>
      <c r="BJ11" s="69"/>
      <c r="BK11" s="65"/>
      <c r="BL11" s="65"/>
      <c r="BM11" s="65"/>
      <c r="BN11" s="65"/>
      <c r="BO11" s="65"/>
      <c r="BP11" s="65"/>
    </row>
    <row r="12" spans="2:68" s="7" customFormat="1" ht="20.100000000000001" customHeight="1" x14ac:dyDescent="0.25">
      <c r="B12" s="176" t="s">
        <v>92</v>
      </c>
      <c r="C12" s="86">
        <v>6</v>
      </c>
      <c r="D12" s="62" t="s">
        <v>65</v>
      </c>
      <c r="E12" s="123" t="s">
        <v>251</v>
      </c>
      <c r="F12" s="120">
        <v>3</v>
      </c>
      <c r="G12" s="5"/>
      <c r="H12" s="5"/>
      <c r="I12" s="83"/>
      <c r="J12" s="5"/>
      <c r="K12" s="76"/>
      <c r="L12" s="76"/>
      <c r="M12" s="76"/>
      <c r="N12" s="76"/>
      <c r="O12" s="76"/>
      <c r="P12" s="76"/>
      <c r="Q12" s="77">
        <v>8003.4552144000008</v>
      </c>
      <c r="R12" s="77">
        <v>873252.02304</v>
      </c>
      <c r="S12" s="70"/>
      <c r="T12" s="70"/>
      <c r="U12" s="171" t="s">
        <v>237</v>
      </c>
      <c r="V12" s="71"/>
      <c r="W12" s="71"/>
      <c r="X12" s="71"/>
      <c r="Y12" s="71"/>
      <c r="Z12" s="71"/>
      <c r="AA12" s="71"/>
      <c r="AB12" s="71"/>
      <c r="AC12" s="71"/>
      <c r="AD12" s="71"/>
      <c r="AE12" s="71"/>
      <c r="AF12" s="71"/>
      <c r="AG12" s="71"/>
      <c r="AH12" s="71"/>
      <c r="AI12" s="71"/>
      <c r="AJ12" s="9"/>
      <c r="AK12" s="9"/>
      <c r="AL12" s="9"/>
      <c r="AM12" s="9"/>
      <c r="AN12" s="9"/>
      <c r="AO12" s="49">
        <f t="shared" si="9"/>
        <v>0</v>
      </c>
      <c r="AP12" s="51">
        <f t="shared" si="10"/>
        <v>0</v>
      </c>
      <c r="AQ12" s="47"/>
      <c r="AR12" s="47"/>
      <c r="AS12" s="47"/>
      <c r="AT12" s="197" t="s">
        <v>342</v>
      </c>
      <c r="AU12" s="87"/>
      <c r="AV12" s="87"/>
      <c r="AW12" s="88">
        <f t="shared" ref="AW12" si="11">+BD12</f>
        <v>8003.4552144000008</v>
      </c>
      <c r="AX12" s="88">
        <f t="shared" ref="AX12" si="12">+BJ12</f>
        <v>873252.02304</v>
      </c>
      <c r="AY12" s="81">
        <f>+Q12</f>
        <v>8003.4552144000008</v>
      </c>
      <c r="AZ12" s="81">
        <f>+AY12</f>
        <v>8003.4552144000008</v>
      </c>
      <c r="BA12" s="81">
        <f t="shared" ref="BA12:BD12" si="13">+AZ12</f>
        <v>8003.4552144000008</v>
      </c>
      <c r="BB12" s="81">
        <f t="shared" si="13"/>
        <v>8003.4552144000008</v>
      </c>
      <c r="BC12" s="81">
        <f t="shared" si="13"/>
        <v>8003.4552144000008</v>
      </c>
      <c r="BD12" s="81">
        <f t="shared" si="13"/>
        <v>8003.4552144000008</v>
      </c>
      <c r="BE12" s="81">
        <f>+R12</f>
        <v>873252.02304</v>
      </c>
      <c r="BF12" s="81">
        <f>+BE12</f>
        <v>873252.02304</v>
      </c>
      <c r="BG12" s="81">
        <f t="shared" ref="BG12:BJ12" si="14">+BF12</f>
        <v>873252.02304</v>
      </c>
      <c r="BH12" s="81">
        <f t="shared" si="14"/>
        <v>873252.02304</v>
      </c>
      <c r="BI12" s="81">
        <f t="shared" si="14"/>
        <v>873252.02304</v>
      </c>
      <c r="BJ12" s="81">
        <f t="shared" si="14"/>
        <v>873252.02304</v>
      </c>
      <c r="BK12" s="66"/>
      <c r="BL12" s="66"/>
      <c r="BM12" s="66"/>
      <c r="BN12" s="66"/>
      <c r="BO12" s="66"/>
      <c r="BP12" s="66"/>
    </row>
    <row r="13" spans="2:68" s="7" customFormat="1" ht="20.100000000000001" customHeight="1" x14ac:dyDescent="0.25">
      <c r="B13" s="137" t="s">
        <v>86</v>
      </c>
      <c r="C13" s="75">
        <v>9</v>
      </c>
      <c r="D13" s="129" t="s">
        <v>277</v>
      </c>
      <c r="E13" s="123" t="s">
        <v>251</v>
      </c>
      <c r="F13" s="120">
        <v>3</v>
      </c>
      <c r="G13" s="5"/>
      <c r="H13" s="5"/>
      <c r="I13" s="83"/>
      <c r="J13" s="5"/>
      <c r="K13" s="76"/>
      <c r="L13" s="76"/>
      <c r="M13" s="76"/>
      <c r="N13" s="76"/>
      <c r="O13" s="76"/>
      <c r="P13" s="76"/>
      <c r="Q13" s="77">
        <v>48190.978382399997</v>
      </c>
      <c r="R13" s="77">
        <v>52273.256817599999</v>
      </c>
      <c r="S13" s="79"/>
      <c r="T13" s="79"/>
      <c r="U13" s="132" t="s">
        <v>237</v>
      </c>
      <c r="V13" s="72"/>
      <c r="W13" s="72"/>
      <c r="X13" s="72"/>
      <c r="Y13" s="72"/>
      <c r="Z13" s="72"/>
      <c r="AA13" s="72"/>
      <c r="AB13" s="72"/>
      <c r="AC13" s="72"/>
      <c r="AD13" s="72"/>
      <c r="AE13" s="72"/>
      <c r="AF13" s="72"/>
      <c r="AG13" s="72"/>
      <c r="AH13" s="72"/>
      <c r="AI13" s="72"/>
      <c r="AJ13" s="27"/>
      <c r="AK13" s="27"/>
      <c r="AL13" s="27"/>
      <c r="AM13" s="27"/>
      <c r="AN13" s="27"/>
      <c r="AO13" s="49">
        <f t="shared" si="4"/>
        <v>0</v>
      </c>
      <c r="AP13" s="51">
        <f t="shared" si="5"/>
        <v>0</v>
      </c>
      <c r="AQ13" s="47"/>
      <c r="AR13" s="47"/>
      <c r="AS13" s="47"/>
      <c r="AT13" s="132" t="s">
        <v>290</v>
      </c>
      <c r="AU13" s="87"/>
      <c r="AV13" s="87"/>
      <c r="AW13" s="87">
        <f t="shared" ref="AW13:AW15" si="15">+BD13</f>
        <v>5016.7377116663374</v>
      </c>
      <c r="AX13" s="87">
        <f t="shared" ref="AX13:AX15" si="16">+BJ13</f>
        <v>25977.454924521178</v>
      </c>
      <c r="AY13" s="87">
        <f>+[1]Autodecl!$KF$33</f>
        <v>52694.100695040644</v>
      </c>
      <c r="AZ13" s="87">
        <f>+AY13*(1+[1]Autodecl!$JZ$29)</f>
        <v>53484.51220546625</v>
      </c>
      <c r="BA13" s="87">
        <f>+AZ13*(1+[1]Autodecl!$JZ$29)</f>
        <v>54286.779888548241</v>
      </c>
      <c r="BB13" s="87">
        <f>+BA13*(1+[1]Autodecl!$JZ$29)</f>
        <v>55101.081586876462</v>
      </c>
      <c r="BC13" s="87">
        <f>+BB13*(1+[1]Autodecl!$JZ$29)</f>
        <v>55927.597810679603</v>
      </c>
      <c r="BD13" s="87">
        <f>+[1]Autodecl!$MR$33</f>
        <v>5016.7377116663374</v>
      </c>
      <c r="BE13" s="87">
        <f>+[1]Autodecl!$KF$34</f>
        <v>57157.840551548383</v>
      </c>
      <c r="BF13" s="87">
        <f>+BE13*1.015</f>
        <v>58015.208159821603</v>
      </c>
      <c r="BG13" s="87">
        <f t="shared" ref="BG13:BI13" si="17">+BF13*1.015</f>
        <v>58885.436282218921</v>
      </c>
      <c r="BH13" s="87">
        <f t="shared" si="17"/>
        <v>59768.717826452201</v>
      </c>
      <c r="BI13" s="87">
        <f t="shared" si="17"/>
        <v>60665.248593848977</v>
      </c>
      <c r="BJ13" s="87">
        <f>+[1]Autodecl!$KG$34</f>
        <v>25977.454924521178</v>
      </c>
      <c r="BK13" s="67">
        <v>1</v>
      </c>
      <c r="BL13" s="67">
        <v>1</v>
      </c>
      <c r="BM13" s="67">
        <v>1</v>
      </c>
      <c r="BN13" s="67">
        <v>1</v>
      </c>
      <c r="BO13" s="67">
        <v>1</v>
      </c>
      <c r="BP13" s="67">
        <v>1</v>
      </c>
    </row>
    <row r="14" spans="2:68" s="7" customFormat="1" ht="20.100000000000001" customHeight="1" x14ac:dyDescent="0.25">
      <c r="B14" s="154" t="s">
        <v>87</v>
      </c>
      <c r="C14" s="86">
        <v>10</v>
      </c>
      <c r="D14" s="62" t="s">
        <v>89</v>
      </c>
      <c r="E14" s="123" t="s">
        <v>251</v>
      </c>
      <c r="F14" s="120">
        <v>3</v>
      </c>
      <c r="G14" s="5"/>
      <c r="H14" s="5"/>
      <c r="I14" s="83"/>
      <c r="J14" s="5"/>
      <c r="K14" s="76"/>
      <c r="L14" s="76"/>
      <c r="M14" s="76"/>
      <c r="N14" s="76"/>
      <c r="O14" s="76"/>
      <c r="P14" s="76"/>
      <c r="Q14" s="77">
        <v>9504.6</v>
      </c>
      <c r="R14" s="77">
        <v>11315</v>
      </c>
      <c r="S14" s="70"/>
      <c r="T14" s="70"/>
      <c r="U14" s="133" t="s">
        <v>237</v>
      </c>
      <c r="V14" s="71"/>
      <c r="W14" s="71"/>
      <c r="X14" s="71"/>
      <c r="Y14" s="71"/>
      <c r="Z14" s="71"/>
      <c r="AA14" s="71"/>
      <c r="AB14" s="71"/>
      <c r="AC14" s="71"/>
      <c r="AD14" s="71"/>
      <c r="AE14" s="71"/>
      <c r="AF14" s="71"/>
      <c r="AG14" s="71"/>
      <c r="AH14" s="71"/>
      <c r="AI14" s="71"/>
      <c r="AJ14" s="9"/>
      <c r="AK14" s="9"/>
      <c r="AL14" s="9"/>
      <c r="AM14" s="9"/>
      <c r="AN14" s="9"/>
      <c r="AO14" s="49">
        <f t="shared" si="4"/>
        <v>0</v>
      </c>
      <c r="AP14" s="51">
        <f t="shared" si="5"/>
        <v>0</v>
      </c>
      <c r="AQ14" s="47"/>
      <c r="AR14" s="47"/>
      <c r="AS14" s="47"/>
      <c r="AT14" s="151" t="s">
        <v>303</v>
      </c>
      <c r="AU14" s="87"/>
      <c r="AV14" s="87"/>
      <c r="AW14" s="87">
        <f t="shared" si="15"/>
        <v>1951.7356153877395</v>
      </c>
      <c r="AX14" s="87">
        <f t="shared" si="16"/>
        <v>2323.4947802234992</v>
      </c>
      <c r="AY14" s="87">
        <f>+[1]Cargas_municipios!$V$68</f>
        <v>9565.92</v>
      </c>
      <c r="AZ14" s="87">
        <f>+AY14*1.005</f>
        <v>9613.7495999999992</v>
      </c>
      <c r="BA14" s="87">
        <f t="shared" ref="BA14:BI14" si="18">+AZ14*1.005</f>
        <v>9661.8183479999989</v>
      </c>
      <c r="BB14" s="87">
        <f t="shared" si="18"/>
        <v>9710.1274397399975</v>
      </c>
      <c r="BC14" s="87">
        <f t="shared" si="18"/>
        <v>9758.6780769386969</v>
      </c>
      <c r="BD14" s="87">
        <f>+BC14*0.2</f>
        <v>1951.7356153877395</v>
      </c>
      <c r="BE14" s="87">
        <f>+[1]Cargas_municipios!$X$68</f>
        <v>11388</v>
      </c>
      <c r="BF14" s="87">
        <f t="shared" si="18"/>
        <v>11444.939999999999</v>
      </c>
      <c r="BG14" s="87">
        <f t="shared" si="18"/>
        <v>11502.164699999998</v>
      </c>
      <c r="BH14" s="87">
        <f t="shared" si="18"/>
        <v>11559.675523499996</v>
      </c>
      <c r="BI14" s="87">
        <f t="shared" si="18"/>
        <v>11617.473901117495</v>
      </c>
      <c r="BJ14" s="87">
        <f>+BI14*0.2</f>
        <v>2323.4947802234992</v>
      </c>
      <c r="BK14" s="66">
        <v>5</v>
      </c>
      <c r="BL14" s="66">
        <v>5</v>
      </c>
      <c r="BM14" s="66">
        <v>5</v>
      </c>
      <c r="BN14" s="66">
        <v>5</v>
      </c>
      <c r="BO14" s="66">
        <v>5</v>
      </c>
      <c r="BP14" s="66">
        <v>5</v>
      </c>
    </row>
    <row r="15" spans="2:68" s="7" customFormat="1" ht="20.100000000000001" customHeight="1" x14ac:dyDescent="0.25">
      <c r="B15" s="175" t="s">
        <v>278</v>
      </c>
      <c r="C15" s="75">
        <v>11</v>
      </c>
      <c r="D15" s="64" t="s">
        <v>65</v>
      </c>
      <c r="E15" s="123" t="s">
        <v>251</v>
      </c>
      <c r="F15" s="120">
        <v>3</v>
      </c>
      <c r="G15" s="53"/>
      <c r="H15" s="53"/>
      <c r="I15" s="85"/>
      <c r="J15" s="53"/>
      <c r="K15" s="80"/>
      <c r="L15" s="80"/>
      <c r="M15" s="80"/>
      <c r="N15" s="80"/>
      <c r="O15" s="80"/>
      <c r="P15" s="80"/>
      <c r="Q15" s="81">
        <v>90.823679999999996</v>
      </c>
      <c r="R15" s="81">
        <v>56.764800000000008</v>
      </c>
      <c r="S15" s="82"/>
      <c r="T15" s="82"/>
      <c r="U15" s="174" t="s">
        <v>237</v>
      </c>
      <c r="V15" s="73"/>
      <c r="W15" s="73"/>
      <c r="X15" s="73"/>
      <c r="Y15" s="73"/>
      <c r="Z15" s="73"/>
      <c r="AA15" s="73"/>
      <c r="AB15" s="73"/>
      <c r="AC15" s="73"/>
      <c r="AD15" s="73"/>
      <c r="AE15" s="73"/>
      <c r="AF15" s="73"/>
      <c r="AG15" s="73"/>
      <c r="AH15" s="73"/>
      <c r="AI15" s="73"/>
      <c r="AJ15" s="55"/>
      <c r="AK15" s="55"/>
      <c r="AL15" s="55"/>
      <c r="AM15" s="55"/>
      <c r="AN15" s="55"/>
      <c r="AO15" s="56">
        <f t="shared" si="4"/>
        <v>0</v>
      </c>
      <c r="AP15" s="57">
        <f t="shared" si="5"/>
        <v>0</v>
      </c>
      <c r="AQ15" s="47"/>
      <c r="AR15" s="47"/>
      <c r="AS15" s="47"/>
      <c r="AT15" s="197" t="s">
        <v>342</v>
      </c>
      <c r="AU15" s="87"/>
      <c r="AV15" s="87"/>
      <c r="AW15" s="88">
        <f t="shared" si="15"/>
        <v>90.823679999999996</v>
      </c>
      <c r="AX15" s="88">
        <f t="shared" si="16"/>
        <v>56.764800000000008</v>
      </c>
      <c r="AY15" s="81">
        <f>+Q15</f>
        <v>90.823679999999996</v>
      </c>
      <c r="AZ15" s="81">
        <f>+AY15</f>
        <v>90.823679999999996</v>
      </c>
      <c r="BA15" s="81">
        <f t="shared" ref="BA15:BD16" si="19">+AZ15</f>
        <v>90.823679999999996</v>
      </c>
      <c r="BB15" s="81">
        <f t="shared" si="19"/>
        <v>90.823679999999996</v>
      </c>
      <c r="BC15" s="81">
        <f t="shared" si="19"/>
        <v>90.823679999999996</v>
      </c>
      <c r="BD15" s="81">
        <f t="shared" si="19"/>
        <v>90.823679999999996</v>
      </c>
      <c r="BE15" s="81">
        <f>+R15</f>
        <v>56.764800000000008</v>
      </c>
      <c r="BF15" s="81">
        <f>+BE15</f>
        <v>56.764800000000008</v>
      </c>
      <c r="BG15" s="81">
        <f t="shared" ref="BG15:BJ16" si="20">+BF15</f>
        <v>56.764800000000008</v>
      </c>
      <c r="BH15" s="81">
        <f t="shared" si="20"/>
        <v>56.764800000000008</v>
      </c>
      <c r="BI15" s="81">
        <f t="shared" si="20"/>
        <v>56.764800000000008</v>
      </c>
      <c r="BJ15" s="81">
        <f t="shared" si="20"/>
        <v>56.764800000000008</v>
      </c>
      <c r="BK15" s="68"/>
      <c r="BL15" s="68"/>
      <c r="BM15" s="68"/>
      <c r="BN15" s="68"/>
      <c r="BO15" s="68"/>
      <c r="BP15" s="68"/>
    </row>
    <row r="16" spans="2:68" s="7" customFormat="1" ht="20.100000000000001" customHeight="1" x14ac:dyDescent="0.25">
      <c r="B16" s="176" t="s">
        <v>91</v>
      </c>
      <c r="C16" s="75">
        <v>13</v>
      </c>
      <c r="D16" s="61" t="s">
        <v>65</v>
      </c>
      <c r="E16" s="123" t="s">
        <v>251</v>
      </c>
      <c r="F16" s="120">
        <v>3</v>
      </c>
      <c r="G16" s="26"/>
      <c r="H16" s="26"/>
      <c r="I16" s="84"/>
      <c r="J16" s="26"/>
      <c r="K16" s="78"/>
      <c r="L16" s="78"/>
      <c r="M16" s="78"/>
      <c r="N16" s="78"/>
      <c r="O16" s="78"/>
      <c r="P16" s="78"/>
      <c r="Q16" s="79">
        <v>56291.760000000009</v>
      </c>
      <c r="R16" s="79">
        <v>40208.400000000009</v>
      </c>
      <c r="S16" s="70"/>
      <c r="T16" s="70"/>
      <c r="U16" s="174" t="s">
        <v>237</v>
      </c>
      <c r="V16" s="71"/>
      <c r="W16" s="71"/>
      <c r="X16" s="71"/>
      <c r="Y16" s="71"/>
      <c r="Z16" s="71"/>
      <c r="AA16" s="71"/>
      <c r="AB16" s="71"/>
      <c r="AC16" s="71"/>
      <c r="AD16" s="71"/>
      <c r="AE16" s="71"/>
      <c r="AF16" s="71"/>
      <c r="AG16" s="71"/>
      <c r="AH16" s="71"/>
      <c r="AI16" s="71"/>
      <c r="AJ16" s="9"/>
      <c r="AK16" s="9"/>
      <c r="AL16" s="9"/>
      <c r="AM16" s="9"/>
      <c r="AN16" s="9"/>
      <c r="AO16" s="49">
        <f t="shared" si="4"/>
        <v>0</v>
      </c>
      <c r="AP16" s="51">
        <f t="shared" si="5"/>
        <v>0</v>
      </c>
      <c r="AQ16" s="47"/>
      <c r="AR16" s="47"/>
      <c r="AS16" s="47"/>
      <c r="AT16" s="197" t="s">
        <v>342</v>
      </c>
      <c r="AU16" s="87"/>
      <c r="AV16" s="87"/>
      <c r="AW16" s="88">
        <f t="shared" ref="AW16" si="21">+BD16</f>
        <v>56291.760000000009</v>
      </c>
      <c r="AX16" s="88">
        <f t="shared" ref="AX16" si="22">+BJ16</f>
        <v>40208.400000000009</v>
      </c>
      <c r="AY16" s="81">
        <f>+Q16</f>
        <v>56291.760000000009</v>
      </c>
      <c r="AZ16" s="81">
        <f>+AY16</f>
        <v>56291.760000000009</v>
      </c>
      <c r="BA16" s="81">
        <f t="shared" si="19"/>
        <v>56291.760000000009</v>
      </c>
      <c r="BB16" s="81">
        <f t="shared" si="19"/>
        <v>56291.760000000009</v>
      </c>
      <c r="BC16" s="81">
        <f t="shared" si="19"/>
        <v>56291.760000000009</v>
      </c>
      <c r="BD16" s="81">
        <f t="shared" si="19"/>
        <v>56291.760000000009</v>
      </c>
      <c r="BE16" s="81">
        <f>+R16</f>
        <v>40208.400000000009</v>
      </c>
      <c r="BF16" s="81">
        <f>+BE16</f>
        <v>40208.400000000009</v>
      </c>
      <c r="BG16" s="81">
        <f t="shared" si="20"/>
        <v>40208.400000000009</v>
      </c>
      <c r="BH16" s="81">
        <f t="shared" si="20"/>
        <v>40208.400000000009</v>
      </c>
      <c r="BI16" s="81">
        <f t="shared" si="20"/>
        <v>40208.400000000009</v>
      </c>
      <c r="BJ16" s="81">
        <f t="shared" si="20"/>
        <v>40208.400000000009</v>
      </c>
      <c r="BK16" s="66"/>
      <c r="BL16" s="66"/>
      <c r="BM16" s="66"/>
      <c r="BN16" s="66"/>
      <c r="BO16" s="66"/>
      <c r="BP16" s="66"/>
    </row>
    <row r="17" spans="2:68" ht="30" customHeight="1" x14ac:dyDescent="0.25">
      <c r="B17" s="59" t="s">
        <v>43</v>
      </c>
      <c r="C17" s="3"/>
      <c r="D17" s="3"/>
      <c r="E17" s="3"/>
      <c r="F17" s="3"/>
      <c r="G17" s="3"/>
      <c r="H17" s="3"/>
      <c r="I17" s="3"/>
      <c r="J17" s="3"/>
      <c r="K17" s="69"/>
      <c r="L17" s="69"/>
      <c r="M17" s="69"/>
      <c r="N17" s="69"/>
      <c r="O17" s="69"/>
      <c r="P17" s="69"/>
      <c r="Q17" s="77">
        <f>SUM(Q9:Q16)</f>
        <v>123006.88351680001</v>
      </c>
      <c r="R17" s="77">
        <f>SUM(R9:R16)</f>
        <v>977408.19025760004</v>
      </c>
      <c r="S17" s="77">
        <f>SUM(S9:S16)</f>
        <v>0</v>
      </c>
      <c r="T17" s="77">
        <f>SUM(T9:T16)</f>
        <v>0</v>
      </c>
      <c r="U17" s="3"/>
      <c r="V17" s="69"/>
      <c r="W17" s="69"/>
      <c r="X17" s="69"/>
      <c r="Y17" s="69"/>
      <c r="Z17" s="69"/>
      <c r="AA17" s="69"/>
      <c r="AB17" s="69"/>
      <c r="AC17" s="69"/>
      <c r="AD17" s="69"/>
      <c r="AE17" s="69"/>
      <c r="AF17" s="74"/>
      <c r="AG17" s="69"/>
      <c r="AH17" s="69"/>
      <c r="AI17" s="69"/>
      <c r="AJ17" s="3"/>
      <c r="AK17" s="3"/>
      <c r="AL17" s="3"/>
      <c r="AM17" s="3"/>
      <c r="AN17" s="3"/>
      <c r="AO17" s="3"/>
      <c r="AP17" s="3"/>
      <c r="AQ17" s="6"/>
      <c r="AR17" s="6"/>
      <c r="AS17" s="6"/>
      <c r="AT17" s="3"/>
      <c r="AU17" s="77">
        <f t="shared" ref="AU17:BJ17" si="23">SUM(AU9:AU16)</f>
        <v>0</v>
      </c>
      <c r="AV17" s="77">
        <f t="shared" si="23"/>
        <v>0</v>
      </c>
      <c r="AW17" s="77">
        <f t="shared" si="23"/>
        <v>138680.17846145408</v>
      </c>
      <c r="AX17" s="77">
        <f t="shared" si="23"/>
        <v>1693583.5831447449</v>
      </c>
      <c r="AY17" s="77">
        <f t="shared" si="23"/>
        <v>193971.72582944066</v>
      </c>
      <c r="AZ17" s="77">
        <f t="shared" si="23"/>
        <v>194809.96693986625</v>
      </c>
      <c r="BA17" s="77">
        <f t="shared" si="23"/>
        <v>195660.30337094824</v>
      </c>
      <c r="BB17" s="77">
        <f t="shared" si="23"/>
        <v>196522.91416101647</v>
      </c>
      <c r="BC17" s="77">
        <f t="shared" si="23"/>
        <v>197397.9810220183</v>
      </c>
      <c r="BD17" s="77">
        <f t="shared" si="23"/>
        <v>138680.17846145408</v>
      </c>
      <c r="BE17" s="77">
        <f t="shared" si="23"/>
        <v>1733828.4739915484</v>
      </c>
      <c r="BF17" s="77">
        <f t="shared" si="23"/>
        <v>1734742.7815998215</v>
      </c>
      <c r="BG17" s="77">
        <f t="shared" si="23"/>
        <v>1735670.234422219</v>
      </c>
      <c r="BH17" s="77">
        <f t="shared" si="23"/>
        <v>1736611.0267899521</v>
      </c>
      <c r="BI17" s="77">
        <f t="shared" si="23"/>
        <v>1737565.3559349664</v>
      </c>
      <c r="BJ17" s="77">
        <f t="shared" si="23"/>
        <v>1693583.5831447449</v>
      </c>
      <c r="BK17" s="3"/>
      <c r="BL17" s="3"/>
      <c r="BM17" s="3"/>
      <c r="BN17" s="3"/>
      <c r="BO17" s="3"/>
      <c r="BP17" s="3"/>
    </row>
    <row r="18" spans="2:68" x14ac:dyDescent="0.25">
      <c r="U18" s="2"/>
      <c r="V18" s="2"/>
      <c r="W18" s="2"/>
      <c r="X18" s="2"/>
      <c r="Y18" s="2"/>
      <c r="Z18" s="2"/>
      <c r="AA18" s="2"/>
      <c r="AB18" s="2"/>
      <c r="AC18" s="2"/>
      <c r="AD18" s="2"/>
      <c r="AE18" s="2"/>
      <c r="AF18" s="2"/>
      <c r="AG18" s="2"/>
      <c r="AH18" s="2"/>
      <c r="AI18" s="2"/>
      <c r="AJ18" s="2"/>
      <c r="AK18" s="2"/>
      <c r="AL18" s="2"/>
      <c r="AM18" s="2"/>
      <c r="AN18" s="2"/>
      <c r="AO18" s="2"/>
      <c r="AP18" s="2"/>
      <c r="AQ18" s="7"/>
      <c r="AR18" s="7"/>
      <c r="AS18" s="7"/>
      <c r="AT18" s="2"/>
      <c r="AU18" s="24"/>
      <c r="AV18" s="24"/>
      <c r="AW18" s="24"/>
      <c r="AX18" s="24"/>
      <c r="AY18" s="2"/>
      <c r="AZ18" s="2"/>
      <c r="BA18" s="2"/>
      <c r="BB18" s="2"/>
      <c r="BC18" s="2"/>
      <c r="BD18" s="2"/>
      <c r="BE18" s="2"/>
      <c r="BF18" s="2"/>
      <c r="BG18" s="2"/>
      <c r="BH18" s="2"/>
      <c r="BI18" s="2"/>
      <c r="BJ18" s="2"/>
      <c r="BK18" s="2"/>
      <c r="BL18" s="2"/>
      <c r="BM18" s="2"/>
      <c r="BN18" s="2"/>
      <c r="BO18" s="2"/>
      <c r="BP18" s="2"/>
    </row>
    <row r="19" spans="2:68" x14ac:dyDescent="0.25">
      <c r="U19" s="2"/>
      <c r="V19" s="2"/>
      <c r="W19" s="2"/>
      <c r="X19" s="2"/>
      <c r="Y19" s="2"/>
      <c r="Z19" s="2"/>
      <c r="AA19" s="2"/>
      <c r="AB19" s="2"/>
      <c r="AC19" s="2"/>
      <c r="AD19" s="2"/>
      <c r="AE19" s="2"/>
      <c r="AF19" s="2"/>
      <c r="AG19" s="2"/>
      <c r="AH19" s="2"/>
      <c r="AI19" s="2"/>
      <c r="AJ19" s="2"/>
      <c r="AK19" s="2"/>
      <c r="AL19" s="2"/>
      <c r="AM19" s="2"/>
      <c r="AN19" s="2"/>
      <c r="AO19" s="2"/>
      <c r="AP19" s="2"/>
      <c r="AQ19" s="7"/>
      <c r="AR19" s="7"/>
      <c r="AS19" s="7"/>
      <c r="AT19" s="2"/>
      <c r="AU19" s="25"/>
      <c r="AV19" s="25"/>
      <c r="AW19" s="25"/>
      <c r="AX19" s="25"/>
      <c r="AY19" s="2"/>
      <c r="AZ19" s="2"/>
      <c r="BA19" s="2"/>
      <c r="BB19" s="2"/>
      <c r="BC19" s="2"/>
      <c r="BD19" s="2"/>
      <c r="BE19" s="2"/>
      <c r="BF19" s="2"/>
      <c r="BG19" s="2"/>
      <c r="BH19" s="2"/>
      <c r="BI19" s="2"/>
      <c r="BJ19" s="2"/>
      <c r="BK19" s="2"/>
      <c r="BL19" s="2"/>
      <c r="BM19" s="2"/>
      <c r="BN19" s="2"/>
      <c r="BO19" s="2"/>
      <c r="BP19" s="2"/>
    </row>
    <row r="20" spans="2:68" x14ac:dyDescent="0.25">
      <c r="Q20" s="8"/>
      <c r="R20" s="10"/>
      <c r="U20" s="2"/>
      <c r="V20" s="2"/>
      <c r="W20" s="2"/>
      <c r="X20" s="2"/>
      <c r="Y20" s="2"/>
      <c r="Z20" s="2"/>
      <c r="AA20" s="2"/>
      <c r="AB20" s="2"/>
      <c r="AC20" s="2"/>
      <c r="AD20" s="2"/>
      <c r="AE20" s="2"/>
      <c r="AF20" s="2"/>
      <c r="AG20" s="2"/>
      <c r="AH20" s="2"/>
      <c r="AI20" s="2"/>
      <c r="AJ20" s="2"/>
      <c r="AK20" s="2"/>
      <c r="AL20" s="2"/>
      <c r="AM20" s="2"/>
      <c r="AN20" s="2"/>
      <c r="AO20" s="2"/>
      <c r="AP20" s="2"/>
      <c r="AQ20" s="7"/>
      <c r="AR20" s="7"/>
      <c r="AS20" s="7"/>
      <c r="AT20" s="2"/>
      <c r="AU20" s="2"/>
      <c r="AV20" s="2"/>
      <c r="AW20" s="2"/>
      <c r="AX20" s="2"/>
      <c r="AY20" s="2"/>
      <c r="AZ20" s="2"/>
      <c r="BA20" s="2"/>
      <c r="BB20" s="2"/>
      <c r="BC20" s="2"/>
      <c r="BD20" s="2"/>
      <c r="BE20" s="2"/>
      <c r="BF20" s="2"/>
      <c r="BG20" s="2"/>
      <c r="BH20" s="2"/>
      <c r="BI20" s="2"/>
      <c r="BJ20" s="2"/>
      <c r="BK20" s="2"/>
      <c r="BL20" s="2"/>
      <c r="BM20" s="2"/>
      <c r="BN20" s="2"/>
      <c r="BO20" s="2"/>
      <c r="BP20" s="2"/>
    </row>
    <row r="21" spans="2:68" x14ac:dyDescent="0.25">
      <c r="Q21" s="10"/>
      <c r="R21" s="10"/>
      <c r="U21" s="2"/>
      <c r="V21" s="2"/>
      <c r="W21" s="2"/>
      <c r="X21" s="2"/>
      <c r="Y21" s="2"/>
      <c r="Z21" s="2"/>
      <c r="AA21" s="2"/>
      <c r="AB21" s="2"/>
      <c r="AC21" s="2"/>
      <c r="AD21" s="2"/>
      <c r="AE21" s="2"/>
      <c r="AF21" s="2"/>
      <c r="AG21" s="2"/>
      <c r="AH21" s="2"/>
      <c r="AI21" s="2"/>
      <c r="AJ21" s="2"/>
      <c r="AK21" s="2"/>
      <c r="AL21" s="2"/>
      <c r="AM21" s="2"/>
      <c r="AN21" s="2"/>
      <c r="AO21" s="2"/>
      <c r="AP21" s="2"/>
      <c r="AQ21" s="7"/>
      <c r="AR21" s="7"/>
      <c r="AS21" s="7"/>
      <c r="AT21" s="2"/>
      <c r="AU21" s="2"/>
      <c r="AV21" s="2"/>
      <c r="AW21" s="2"/>
      <c r="AX21" s="2"/>
      <c r="AY21" s="2"/>
      <c r="AZ21" s="2"/>
      <c r="BA21" s="2"/>
      <c r="BB21" s="2"/>
      <c r="BC21" s="2"/>
      <c r="BD21" s="2"/>
      <c r="BE21" s="2"/>
      <c r="BF21" s="2"/>
      <c r="BG21" s="2"/>
      <c r="BH21" s="2"/>
      <c r="BI21" s="2"/>
      <c r="BJ21" s="2"/>
      <c r="BK21" s="2"/>
      <c r="BL21" s="2"/>
      <c r="BM21" s="2"/>
      <c r="BN21" s="2"/>
      <c r="BO21" s="2"/>
      <c r="BP21" s="2"/>
    </row>
    <row r="22" spans="2:68" x14ac:dyDescent="0.25">
      <c r="U22" s="2"/>
      <c r="V22" s="2"/>
      <c r="W22" s="2"/>
      <c r="X22" s="2"/>
      <c r="Y22" s="2"/>
      <c r="Z22" s="2"/>
      <c r="AA22" s="2"/>
      <c r="AB22" s="2"/>
      <c r="AC22" s="2"/>
      <c r="AD22" s="2"/>
      <c r="AE22" s="2"/>
      <c r="AF22" s="2"/>
      <c r="AG22" s="2"/>
      <c r="AH22" s="2"/>
      <c r="AI22" s="2"/>
      <c r="AJ22" s="2"/>
      <c r="AK22" s="2"/>
      <c r="AL22" s="2"/>
      <c r="AM22" s="2"/>
      <c r="AN22" s="2"/>
      <c r="AO22" s="2"/>
      <c r="AP22" s="2"/>
      <c r="AQ22" s="7"/>
      <c r="AR22" s="7"/>
      <c r="AS22" s="7"/>
      <c r="AT22" s="2"/>
      <c r="AU22" s="2"/>
      <c r="AV22" s="2"/>
      <c r="AW22" s="2"/>
      <c r="AX22" s="2"/>
      <c r="AY22" s="2"/>
      <c r="AZ22" s="2"/>
      <c r="BA22" s="2"/>
      <c r="BB22" s="2"/>
      <c r="BC22" s="2"/>
      <c r="BD22" s="2"/>
      <c r="BE22" s="2"/>
      <c r="BF22" s="2"/>
      <c r="BG22" s="2"/>
      <c r="BH22" s="2"/>
      <c r="BI22" s="2"/>
      <c r="BJ22" s="2"/>
      <c r="BK22" s="2"/>
      <c r="BL22" s="2"/>
      <c r="BM22" s="2"/>
      <c r="BN22" s="2"/>
      <c r="BO22" s="2"/>
      <c r="BP22" s="2"/>
    </row>
    <row r="23" spans="2:68" x14ac:dyDescent="0.25">
      <c r="U23" s="2"/>
      <c r="V23" s="2"/>
      <c r="W23" s="2"/>
      <c r="X23" s="2"/>
      <c r="Y23" s="2"/>
      <c r="Z23" s="2"/>
      <c r="AA23" s="2"/>
      <c r="AB23" s="2"/>
      <c r="AC23" s="2"/>
      <c r="AD23" s="2"/>
      <c r="AE23" s="2"/>
      <c r="AF23" s="2"/>
      <c r="AG23" s="2"/>
      <c r="AH23" s="2"/>
      <c r="AI23" s="2"/>
      <c r="AJ23" s="2"/>
      <c r="AK23" s="2"/>
      <c r="AL23" s="2"/>
      <c r="AM23" s="2"/>
      <c r="AN23" s="2"/>
      <c r="AO23" s="2"/>
      <c r="AP23" s="2"/>
      <c r="AQ23" s="7"/>
      <c r="AR23" s="7"/>
      <c r="AS23" s="7"/>
      <c r="AT23" s="2"/>
      <c r="AU23" s="2"/>
      <c r="AV23" s="2"/>
      <c r="AW23" s="2"/>
      <c r="AX23" s="2"/>
      <c r="AY23" s="2"/>
      <c r="AZ23" s="2"/>
      <c r="BA23" s="2"/>
      <c r="BB23" s="2"/>
      <c r="BC23" s="2"/>
      <c r="BD23" s="2"/>
      <c r="BE23" s="2"/>
      <c r="BF23" s="2"/>
      <c r="BG23" s="2"/>
      <c r="BH23" s="2"/>
      <c r="BI23" s="2"/>
      <c r="BJ23" s="2"/>
      <c r="BK23" s="2"/>
      <c r="BL23" s="2"/>
      <c r="BM23" s="2"/>
      <c r="BN23" s="2"/>
      <c r="BO23" s="2"/>
      <c r="BP23" s="2"/>
    </row>
    <row r="24" spans="2:68" x14ac:dyDescent="0.25">
      <c r="Q24" s="8"/>
      <c r="R24" s="8"/>
      <c r="S24" s="8"/>
      <c r="T24" s="8"/>
      <c r="U24" s="2"/>
      <c r="V24" s="2"/>
      <c r="W24" s="2"/>
      <c r="X24" s="2"/>
      <c r="Y24" s="2"/>
      <c r="Z24" s="2"/>
      <c r="AA24" s="2"/>
      <c r="AB24" s="2"/>
      <c r="AC24" s="2"/>
      <c r="AD24" s="2"/>
      <c r="AE24" s="2"/>
      <c r="AF24" s="2"/>
      <c r="AG24" s="2"/>
      <c r="AH24" s="2"/>
      <c r="AI24" s="2"/>
      <c r="AJ24" s="2"/>
      <c r="AK24" s="2"/>
      <c r="AL24" s="2"/>
      <c r="AM24" s="2"/>
      <c r="AN24" s="2"/>
      <c r="AO24" s="2"/>
      <c r="AP24" s="2"/>
      <c r="AQ24" s="7"/>
      <c r="AR24" s="7"/>
      <c r="AS24" s="7"/>
      <c r="AT24" s="2"/>
      <c r="AU24" s="2"/>
      <c r="AV24" s="2"/>
      <c r="AW24" s="2"/>
      <c r="AX24" s="2"/>
      <c r="AY24" s="2"/>
      <c r="AZ24" s="2"/>
      <c r="BA24" s="2"/>
      <c r="BB24" s="2"/>
      <c r="BC24" s="2"/>
      <c r="BD24" s="2"/>
      <c r="BE24" s="2"/>
      <c r="BF24" s="2"/>
      <c r="BG24" s="2"/>
      <c r="BH24" s="2"/>
      <c r="BI24" s="2"/>
      <c r="BJ24" s="2"/>
      <c r="BK24" s="2"/>
      <c r="BL24" s="2"/>
      <c r="BM24" s="2"/>
      <c r="BN24" s="2"/>
      <c r="BO24" s="2"/>
      <c r="BP24" s="2"/>
    </row>
    <row r="25" spans="2:68" x14ac:dyDescent="0.25">
      <c r="Q25" s="8"/>
      <c r="R25" s="8"/>
      <c r="S25" s="8"/>
      <c r="T25" s="8"/>
      <c r="U25" s="2"/>
      <c r="V25" s="2"/>
      <c r="W25" s="2"/>
      <c r="X25" s="2"/>
      <c r="Y25" s="2"/>
      <c r="Z25" s="2"/>
      <c r="AA25" s="2"/>
      <c r="AB25" s="2"/>
      <c r="AC25" s="2"/>
      <c r="AD25" s="2"/>
      <c r="AE25" s="2"/>
      <c r="AF25" s="2"/>
      <c r="AG25" s="2"/>
      <c r="AH25" s="2"/>
      <c r="AI25" s="2"/>
      <c r="AJ25" s="2"/>
      <c r="AK25" s="2"/>
      <c r="AL25" s="2"/>
      <c r="AM25" s="2"/>
      <c r="AN25" s="2"/>
      <c r="AO25" s="2"/>
      <c r="AP25" s="2"/>
      <c r="AQ25" s="7"/>
      <c r="AR25" s="7"/>
      <c r="AS25" s="7"/>
      <c r="AT25" s="2"/>
      <c r="AU25" s="2"/>
      <c r="AV25" s="2"/>
      <c r="AW25" s="2"/>
      <c r="AX25" s="2"/>
      <c r="AY25" s="2"/>
      <c r="AZ25" s="2"/>
      <c r="BA25" s="2"/>
      <c r="BB25" s="2"/>
      <c r="BC25" s="2"/>
      <c r="BD25" s="2"/>
      <c r="BE25" s="2"/>
      <c r="BF25" s="2"/>
      <c r="BG25" s="2"/>
      <c r="BH25" s="2"/>
      <c r="BI25" s="2"/>
      <c r="BJ25" s="2"/>
      <c r="BK25" s="2"/>
      <c r="BL25" s="2"/>
      <c r="BM25" s="2"/>
      <c r="BN25" s="2"/>
      <c r="BO25" s="2"/>
      <c r="BP25" s="2"/>
    </row>
    <row r="26" spans="2:68" x14ac:dyDescent="0.25">
      <c r="Q26" s="8"/>
      <c r="R26" s="8"/>
      <c r="S26" s="8"/>
      <c r="T26" s="8"/>
      <c r="U26" s="2"/>
      <c r="V26" s="2"/>
      <c r="W26" s="2"/>
      <c r="X26" s="2"/>
      <c r="Y26" s="2"/>
      <c r="Z26" s="2"/>
      <c r="AA26" s="2"/>
      <c r="AB26" s="2"/>
      <c r="AC26" s="2"/>
      <c r="AD26" s="2"/>
      <c r="AE26" s="2"/>
      <c r="AF26" s="2"/>
      <c r="AG26" s="2"/>
      <c r="AH26" s="2"/>
      <c r="AI26" s="2"/>
      <c r="AJ26" s="2"/>
      <c r="AK26" s="2"/>
      <c r="AL26" s="2"/>
      <c r="AM26" s="2"/>
      <c r="AN26" s="2"/>
      <c r="AO26" s="2"/>
      <c r="AP26" s="2"/>
      <c r="AQ26" s="7"/>
      <c r="AR26" s="7"/>
      <c r="AS26" s="7"/>
      <c r="AT26" s="2"/>
      <c r="AU26" s="2"/>
      <c r="AV26" s="2"/>
      <c r="AW26" s="2"/>
      <c r="AX26" s="2"/>
      <c r="AY26" s="2"/>
      <c r="AZ26" s="2"/>
      <c r="BA26" s="2"/>
      <c r="BB26" s="2"/>
      <c r="BC26" s="2"/>
      <c r="BD26" s="2"/>
      <c r="BE26" s="2"/>
      <c r="BF26" s="2"/>
      <c r="BG26" s="2"/>
      <c r="BH26" s="2"/>
      <c r="BI26" s="2"/>
      <c r="BJ26" s="2"/>
      <c r="BK26" s="2"/>
      <c r="BL26" s="2"/>
      <c r="BM26" s="2"/>
      <c r="BN26" s="2"/>
      <c r="BO26" s="2"/>
      <c r="BP26" s="2"/>
    </row>
    <row r="27" spans="2:68" x14ac:dyDescent="0.25">
      <c r="Q27" s="8"/>
      <c r="R27" s="8"/>
      <c r="S27" s="8"/>
      <c r="T27" s="8"/>
      <c r="U27" s="2"/>
      <c r="V27" s="2"/>
      <c r="W27" s="2"/>
      <c r="X27" s="2"/>
      <c r="Y27" s="2"/>
      <c r="Z27" s="2"/>
      <c r="AA27" s="2"/>
      <c r="AB27" s="2"/>
      <c r="AC27" s="2"/>
      <c r="AD27" s="2"/>
      <c r="AE27" s="2"/>
      <c r="AF27" s="2"/>
      <c r="AG27" s="2"/>
      <c r="AH27" s="2"/>
      <c r="AI27" s="2"/>
      <c r="AJ27" s="2"/>
      <c r="AK27" s="2"/>
      <c r="AL27" s="2"/>
      <c r="AM27" s="2"/>
      <c r="AN27" s="2"/>
      <c r="AO27" s="2"/>
      <c r="AP27" s="2"/>
      <c r="AQ27" s="7"/>
      <c r="AR27" s="7"/>
      <c r="AS27" s="7"/>
      <c r="AT27" s="2"/>
      <c r="AU27" s="2"/>
      <c r="AV27" s="2"/>
      <c r="AW27" s="2"/>
      <c r="AX27" s="2"/>
      <c r="AY27" s="2"/>
      <c r="AZ27" s="2"/>
      <c r="BA27" s="2"/>
      <c r="BB27" s="2"/>
      <c r="BC27" s="2"/>
      <c r="BD27" s="2"/>
      <c r="BE27" s="2"/>
      <c r="BF27" s="2"/>
      <c r="BG27" s="2"/>
      <c r="BH27" s="2"/>
      <c r="BI27" s="2"/>
      <c r="BJ27" s="2"/>
      <c r="BK27" s="2"/>
      <c r="BL27" s="2"/>
      <c r="BM27" s="2"/>
      <c r="BN27" s="2"/>
      <c r="BO27" s="2"/>
      <c r="BP27" s="2"/>
    </row>
    <row r="28" spans="2:68" x14ac:dyDescent="0.25">
      <c r="Q28" s="8"/>
      <c r="R28" s="8"/>
      <c r="S28" s="8"/>
      <c r="T28" s="8"/>
      <c r="U28" s="2"/>
      <c r="V28" s="2"/>
      <c r="W28" s="2"/>
      <c r="X28" s="2"/>
      <c r="Y28" s="2"/>
      <c r="Z28" s="2"/>
      <c r="AA28" s="2"/>
      <c r="AB28" s="2"/>
      <c r="AC28" s="2"/>
      <c r="AD28" s="2"/>
      <c r="AE28" s="2"/>
      <c r="AF28" s="2"/>
      <c r="AG28" s="2"/>
      <c r="AH28" s="2"/>
      <c r="AI28" s="2"/>
      <c r="AJ28" s="2"/>
      <c r="AK28" s="2"/>
      <c r="AL28" s="2"/>
      <c r="AM28" s="2"/>
      <c r="AN28" s="2"/>
      <c r="AO28" s="2"/>
      <c r="AP28" s="2"/>
      <c r="AQ28" s="7"/>
      <c r="AR28" s="7"/>
      <c r="AS28" s="7"/>
      <c r="AT28" s="2"/>
      <c r="AU28" s="2"/>
      <c r="AV28" s="2"/>
      <c r="AW28" s="2"/>
      <c r="AX28" s="2"/>
      <c r="AY28" s="2"/>
      <c r="AZ28" s="2"/>
      <c r="BA28" s="2"/>
      <c r="BB28" s="2"/>
      <c r="BC28" s="2"/>
      <c r="BD28" s="2"/>
      <c r="BE28" s="2"/>
      <c r="BF28" s="2"/>
      <c r="BG28" s="2"/>
      <c r="BH28" s="2"/>
      <c r="BI28" s="2"/>
      <c r="BJ28" s="2"/>
      <c r="BK28" s="2"/>
      <c r="BL28" s="2"/>
      <c r="BM28" s="2"/>
      <c r="BN28" s="2"/>
      <c r="BO28" s="2"/>
      <c r="BP28" s="2"/>
    </row>
    <row r="29" spans="2:68" x14ac:dyDescent="0.25">
      <c r="R29" s="8"/>
      <c r="S29" s="8"/>
      <c r="T29" s="8"/>
      <c r="U29" s="2"/>
      <c r="V29" s="2"/>
      <c r="W29" s="2"/>
      <c r="X29" s="2"/>
      <c r="Y29" s="2"/>
      <c r="Z29" s="2"/>
      <c r="AA29" s="2"/>
      <c r="AB29" s="2"/>
      <c r="AC29" s="2"/>
      <c r="AD29" s="2"/>
      <c r="AE29" s="2"/>
      <c r="AF29" s="2"/>
      <c r="AG29" s="2"/>
      <c r="AH29" s="2"/>
      <c r="AI29" s="2"/>
      <c r="AJ29" s="2"/>
      <c r="AK29" s="2"/>
      <c r="AL29" s="2"/>
      <c r="AM29" s="2"/>
      <c r="AN29" s="2"/>
      <c r="AO29" s="2"/>
      <c r="AP29" s="2"/>
      <c r="AQ29" s="7"/>
      <c r="AR29" s="7"/>
      <c r="AS29" s="7"/>
      <c r="AT29" s="2"/>
      <c r="AU29" s="2"/>
      <c r="AV29" s="2"/>
      <c r="AW29" s="2"/>
      <c r="AX29" s="2"/>
      <c r="AY29" s="2"/>
      <c r="AZ29" s="2"/>
      <c r="BA29" s="2"/>
      <c r="BB29" s="2"/>
      <c r="BC29" s="2"/>
      <c r="BD29" s="2"/>
      <c r="BE29" s="2"/>
      <c r="BF29" s="2"/>
      <c r="BG29" s="2"/>
      <c r="BH29" s="2"/>
      <c r="BI29" s="2"/>
      <c r="BJ29" s="2"/>
      <c r="BK29" s="2"/>
      <c r="BL29" s="2"/>
      <c r="BM29" s="2"/>
      <c r="BN29" s="2"/>
      <c r="BO29" s="2"/>
      <c r="BP29" s="2"/>
    </row>
    <row r="30" spans="2:68" x14ac:dyDescent="0.25">
      <c r="U30" s="2"/>
      <c r="V30" s="2"/>
      <c r="W30" s="2"/>
      <c r="X30" s="2"/>
      <c r="Y30" s="2"/>
      <c r="Z30" s="2"/>
      <c r="AA30" s="2"/>
      <c r="AB30" s="2"/>
      <c r="AC30" s="2"/>
      <c r="AD30" s="2"/>
      <c r="AE30" s="2"/>
      <c r="AF30" s="2"/>
      <c r="AG30" s="2"/>
      <c r="AH30" s="2"/>
      <c r="AI30" s="2"/>
      <c r="AJ30" s="2"/>
      <c r="AK30" s="2"/>
      <c r="AL30" s="2"/>
      <c r="AM30" s="2"/>
      <c r="AN30" s="2"/>
      <c r="AO30" s="2"/>
      <c r="AP30" s="2"/>
      <c r="AQ30" s="7"/>
      <c r="AR30" s="7"/>
      <c r="AS30" s="7"/>
      <c r="AT30" s="2"/>
      <c r="AU30" s="2"/>
      <c r="AV30" s="2"/>
      <c r="AW30" s="2"/>
      <c r="AX30" s="2"/>
      <c r="AY30" s="2"/>
      <c r="AZ30" s="2"/>
      <c r="BA30" s="2"/>
      <c r="BB30" s="2"/>
      <c r="BC30" s="2"/>
      <c r="BD30" s="2"/>
      <c r="BE30" s="2"/>
      <c r="BF30" s="2"/>
      <c r="BG30" s="2"/>
      <c r="BH30" s="2"/>
      <c r="BI30" s="2"/>
      <c r="BJ30" s="2"/>
      <c r="BK30" s="2"/>
      <c r="BL30" s="2"/>
      <c r="BM30" s="2"/>
      <c r="BN30" s="2"/>
      <c r="BO30" s="2"/>
      <c r="BP30" s="2"/>
    </row>
  </sheetData>
  <sheetProtection algorithmName="SHA-512" hashValue="gvPj8oCFz0iht2HvTLngARBtH1lK+jp4RvdfgfxFbR0Q4YfmdgBz7CkYsDnf06/qrLPKi1mkon3tP/vKLgXYew==" saltValue="PYBfObjFL9ILEBnh9xwvVg==" spinCount="100000" sheet="1" formatCells="0" formatColumns="0" formatRows="0" insertColumns="0" insertRows="0" insertHyperlinks="0" deleteColumns="0" deleteRows="0" pivotTables="0"/>
  <autoFilter ref="A8:BP16"/>
  <sortState ref="B9:R22">
    <sortCondition ref="B9:B22"/>
  </sortState>
  <mergeCells count="38">
    <mergeCell ref="BE7:BJ7"/>
    <mergeCell ref="V6:W7"/>
    <mergeCell ref="B2:BP2"/>
    <mergeCell ref="B3:BP3"/>
    <mergeCell ref="B4:BP4"/>
    <mergeCell ref="B5:BP5"/>
    <mergeCell ref="B6:B8"/>
    <mergeCell ref="C6:C8"/>
    <mergeCell ref="D6:D8"/>
    <mergeCell ref="E6:E8"/>
    <mergeCell ref="F6:F8"/>
    <mergeCell ref="G6:G8"/>
    <mergeCell ref="H6:H8"/>
    <mergeCell ref="M6:N6"/>
    <mergeCell ref="O6:P6"/>
    <mergeCell ref="AW6:AX7"/>
    <mergeCell ref="Q6:T6"/>
    <mergeCell ref="AO7:AO8"/>
    <mergeCell ref="AP7:AP8"/>
    <mergeCell ref="AQ7:AS7"/>
    <mergeCell ref="AT7:AT8"/>
    <mergeCell ref="U6:U8"/>
    <mergeCell ref="AY6:BJ6"/>
    <mergeCell ref="AY7:BD7"/>
    <mergeCell ref="BK6:BP7"/>
    <mergeCell ref="Q7:R7"/>
    <mergeCell ref="S7:T7"/>
    <mergeCell ref="X7:AC7"/>
    <mergeCell ref="AD7:AI7"/>
    <mergeCell ref="AJ7:AJ8"/>
    <mergeCell ref="AK7:AK8"/>
    <mergeCell ref="AL7:AL8"/>
    <mergeCell ref="AM7:AM8"/>
    <mergeCell ref="AN7:AN8"/>
    <mergeCell ref="X6:AI6"/>
    <mergeCell ref="AJ6:AN6"/>
    <mergeCell ref="AO6:AT6"/>
    <mergeCell ref="AU6:AV7"/>
  </mergeCells>
  <conditionalFormatting sqref="AS10:AS16">
    <cfRule type="expression" dxfId="84" priority="7">
      <formula>AP10=0</formula>
    </cfRule>
    <cfRule type="expression" dxfId="83" priority="10">
      <formula>AP10&lt;=0.5</formula>
    </cfRule>
  </conditionalFormatting>
  <conditionalFormatting sqref="AR9:AR16">
    <cfRule type="expression" dxfId="82" priority="2">
      <formula>0.5&lt;AP9&lt;0.7</formula>
    </cfRule>
  </conditionalFormatting>
  <conditionalFormatting sqref="AQ9:AQ16">
    <cfRule type="expression" dxfId="81" priority="4">
      <formula>AP9&gt;=0.7</formula>
    </cfRule>
  </conditionalFormatting>
  <conditionalFormatting sqref="AS9">
    <cfRule type="expression" dxfId="80" priority="1">
      <formula>AP9=0</formula>
    </cfRule>
    <cfRule type="expression" dxfId="79" priority="3">
      <formula>AP9&lt;=0.5</formula>
    </cfRule>
  </conditionalFormatting>
  <pageMargins left="0.70866141732283472" right="0.70866141732283472" top="0.74803149606299213" bottom="0.74803149606299213" header="0.31496062992125984" footer="0.31496062992125984"/>
  <pageSetup scale="8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Title="Evaluación propuesta" prompt="Califique el criterio">
          <x14:formula1>
            <xm:f>'Criterios de evaluación'!$B$5:$B$7</xm:f>
          </x14:formula1>
          <xm:sqref>AJ9:AN16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P59"/>
  <sheetViews>
    <sheetView zoomScale="55" zoomScaleNormal="55" workbookViewId="0">
      <pane xSplit="2" ySplit="8" topLeftCell="AK9" activePane="bottomRight" state="frozen"/>
      <selection activeCell="AS8" sqref="AS8"/>
      <selection pane="topRight" activeCell="AS8" sqref="AS8"/>
      <selection pane="bottomLeft" activeCell="AS8" sqref="AS8"/>
      <selection pane="bottomRight" activeCell="B9" sqref="B9"/>
    </sheetView>
  </sheetViews>
  <sheetFormatPr baseColWidth="10" defaultRowHeight="12.75" x14ac:dyDescent="0.25"/>
  <cols>
    <col min="1" max="1" width="2.28515625" style="2" customWidth="1"/>
    <col min="2" max="2" width="57.7109375" style="2" customWidth="1"/>
    <col min="3" max="3" width="13.5703125" style="2" customWidth="1"/>
    <col min="4" max="4" width="21.28515625" style="2" customWidth="1"/>
    <col min="5" max="5" width="11.7109375" style="2" customWidth="1"/>
    <col min="6" max="6" width="9.7109375" style="2" customWidth="1"/>
    <col min="7" max="8" width="17.85546875" style="2" hidden="1" customWidth="1"/>
    <col min="9" max="9" width="13.7109375" style="2" customWidth="1"/>
    <col min="10" max="10" width="12.7109375" style="2" customWidth="1"/>
    <col min="11" max="12" width="10.7109375" style="2" customWidth="1"/>
    <col min="13" max="14" width="11.7109375" style="2" customWidth="1"/>
    <col min="15" max="16" width="11.7109375" style="2" hidden="1" customWidth="1"/>
    <col min="17" max="20" width="11.7109375" style="1" customWidth="1"/>
    <col min="21" max="21" width="12.140625" style="12" customWidth="1"/>
    <col min="22" max="23" width="10.7109375" style="13" customWidth="1"/>
    <col min="24" max="35" width="10.7109375" style="12" customWidth="1"/>
    <col min="36" max="40" width="15.7109375" style="13" customWidth="1"/>
    <col min="41" max="41" width="9" style="12" customWidth="1"/>
    <col min="42" max="42" width="6.28515625" style="12" customWidth="1"/>
    <col min="43" max="43" width="15.28515625" style="12" customWidth="1"/>
    <col min="44" max="44" width="21" style="12" customWidth="1"/>
    <col min="45" max="45" width="20.140625" style="12" customWidth="1"/>
    <col min="46" max="46" width="89.5703125" style="14" customWidth="1"/>
    <col min="47" max="62" width="11.7109375" style="13" customWidth="1"/>
    <col min="63" max="68" width="7.7109375" style="13" customWidth="1"/>
    <col min="69" max="16384" width="11.42578125" style="2"/>
  </cols>
  <sheetData>
    <row r="1" spans="2:68" x14ac:dyDescent="0.25">
      <c r="U1" s="1"/>
      <c r="V1" s="1"/>
      <c r="W1" s="1"/>
      <c r="X1" s="13"/>
      <c r="Y1" s="13"/>
      <c r="Z1" s="13"/>
      <c r="AA1" s="13"/>
      <c r="AB1" s="13"/>
      <c r="AC1" s="13"/>
      <c r="AD1" s="13"/>
      <c r="AE1" s="13"/>
      <c r="AF1" s="13"/>
      <c r="AG1" s="13"/>
      <c r="AH1" s="13"/>
      <c r="AI1" s="13"/>
      <c r="AT1" s="14">
        <f>100/10000*1.6*60*24*365</f>
        <v>8409.6</v>
      </c>
    </row>
    <row r="2" spans="2:68" ht="30" customHeight="1" x14ac:dyDescent="0.25">
      <c r="B2" s="221" t="s">
        <v>57</v>
      </c>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1"/>
      <c r="BL2" s="221"/>
      <c r="BM2" s="221"/>
      <c r="BN2" s="221"/>
      <c r="BO2" s="221"/>
      <c r="BP2" s="221"/>
    </row>
    <row r="3" spans="2:68" ht="30" customHeight="1" x14ac:dyDescent="0.25">
      <c r="B3" s="221" t="s">
        <v>58</v>
      </c>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row>
    <row r="4" spans="2:68" ht="30" customHeight="1" x14ac:dyDescent="0.25">
      <c r="B4" s="221" t="s">
        <v>18</v>
      </c>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c r="BG4" s="221"/>
      <c r="BH4" s="221"/>
      <c r="BI4" s="221"/>
      <c r="BJ4" s="221"/>
      <c r="BK4" s="221"/>
      <c r="BL4" s="221"/>
      <c r="BM4" s="221"/>
      <c r="BN4" s="221"/>
      <c r="BO4" s="221"/>
      <c r="BP4" s="221"/>
    </row>
    <row r="5" spans="2:68" ht="30" customHeight="1" x14ac:dyDescent="0.25">
      <c r="B5" s="221" t="s">
        <v>93</v>
      </c>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row>
    <row r="6" spans="2:68" ht="54.95" customHeight="1" x14ac:dyDescent="0.25">
      <c r="B6" s="237" t="s">
        <v>2</v>
      </c>
      <c r="C6" s="227" t="s">
        <v>17</v>
      </c>
      <c r="D6" s="237" t="s">
        <v>3</v>
      </c>
      <c r="E6" s="237" t="s">
        <v>4</v>
      </c>
      <c r="F6" s="237" t="s">
        <v>15</v>
      </c>
      <c r="G6" s="227" t="s">
        <v>5</v>
      </c>
      <c r="H6" s="227" t="s">
        <v>6</v>
      </c>
      <c r="I6" s="42"/>
      <c r="J6" s="42"/>
      <c r="K6" s="42"/>
      <c r="L6" s="42"/>
      <c r="M6" s="237" t="s">
        <v>59</v>
      </c>
      <c r="N6" s="237"/>
      <c r="O6" s="225" t="s">
        <v>32</v>
      </c>
      <c r="P6" s="226"/>
      <c r="Q6" s="237" t="s">
        <v>60</v>
      </c>
      <c r="R6" s="237"/>
      <c r="S6" s="237"/>
      <c r="T6" s="237"/>
      <c r="U6" s="230" t="s">
        <v>28</v>
      </c>
      <c r="V6" s="233" t="s">
        <v>27</v>
      </c>
      <c r="W6" s="234"/>
      <c r="X6" s="235" t="s">
        <v>26</v>
      </c>
      <c r="Y6" s="245"/>
      <c r="Z6" s="245"/>
      <c r="AA6" s="245"/>
      <c r="AB6" s="245"/>
      <c r="AC6" s="245"/>
      <c r="AD6" s="245"/>
      <c r="AE6" s="245"/>
      <c r="AF6" s="245"/>
      <c r="AG6" s="245"/>
      <c r="AH6" s="245"/>
      <c r="AI6" s="236"/>
      <c r="AJ6" s="246" t="s">
        <v>25</v>
      </c>
      <c r="AK6" s="247"/>
      <c r="AL6" s="247"/>
      <c r="AM6" s="247"/>
      <c r="AN6" s="248"/>
      <c r="AO6" s="222" t="s">
        <v>31</v>
      </c>
      <c r="AP6" s="223"/>
      <c r="AQ6" s="223"/>
      <c r="AR6" s="223"/>
      <c r="AS6" s="223"/>
      <c r="AT6" s="224"/>
      <c r="AU6" s="241" t="s">
        <v>29</v>
      </c>
      <c r="AV6" s="241"/>
      <c r="AW6" s="241" t="s">
        <v>239</v>
      </c>
      <c r="AX6" s="241"/>
      <c r="AY6" s="241" t="s">
        <v>240</v>
      </c>
      <c r="AZ6" s="241"/>
      <c r="BA6" s="241"/>
      <c r="BB6" s="241"/>
      <c r="BC6" s="241"/>
      <c r="BD6" s="241"/>
      <c r="BE6" s="241"/>
      <c r="BF6" s="241"/>
      <c r="BG6" s="241"/>
      <c r="BH6" s="241"/>
      <c r="BI6" s="241"/>
      <c r="BJ6" s="241"/>
      <c r="BK6" s="240" t="s">
        <v>42</v>
      </c>
      <c r="BL6" s="240"/>
      <c r="BM6" s="240"/>
      <c r="BN6" s="240"/>
      <c r="BO6" s="240"/>
      <c r="BP6" s="240"/>
    </row>
    <row r="7" spans="2:68" ht="54.95" customHeight="1" x14ac:dyDescent="0.25">
      <c r="B7" s="237"/>
      <c r="C7" s="228"/>
      <c r="D7" s="237"/>
      <c r="E7" s="237"/>
      <c r="F7" s="237"/>
      <c r="G7" s="228"/>
      <c r="H7" s="228"/>
      <c r="I7" s="43" t="s">
        <v>72</v>
      </c>
      <c r="J7" s="43" t="s">
        <v>33</v>
      </c>
      <c r="K7" s="43" t="s">
        <v>34</v>
      </c>
      <c r="L7" s="43" t="s">
        <v>35</v>
      </c>
      <c r="M7" s="43" t="s">
        <v>34</v>
      </c>
      <c r="N7" s="43" t="s">
        <v>35</v>
      </c>
      <c r="O7" s="43" t="s">
        <v>36</v>
      </c>
      <c r="P7" s="43" t="s">
        <v>37</v>
      </c>
      <c r="Q7" s="237" t="s">
        <v>38</v>
      </c>
      <c r="R7" s="237"/>
      <c r="S7" s="237" t="s">
        <v>39</v>
      </c>
      <c r="T7" s="237"/>
      <c r="U7" s="231"/>
      <c r="V7" s="235"/>
      <c r="W7" s="236"/>
      <c r="X7" s="242" t="s">
        <v>40</v>
      </c>
      <c r="Y7" s="243"/>
      <c r="Z7" s="243"/>
      <c r="AA7" s="243"/>
      <c r="AB7" s="243"/>
      <c r="AC7" s="244"/>
      <c r="AD7" s="242" t="s">
        <v>41</v>
      </c>
      <c r="AE7" s="243"/>
      <c r="AF7" s="243"/>
      <c r="AG7" s="243"/>
      <c r="AH7" s="243"/>
      <c r="AI7" s="244"/>
      <c r="AJ7" s="238" t="s">
        <v>19</v>
      </c>
      <c r="AK7" s="238" t="s">
        <v>20</v>
      </c>
      <c r="AL7" s="238" t="s">
        <v>45</v>
      </c>
      <c r="AM7" s="238" t="s">
        <v>46</v>
      </c>
      <c r="AN7" s="238" t="s">
        <v>21</v>
      </c>
      <c r="AO7" s="221" t="s">
        <v>22</v>
      </c>
      <c r="AP7" s="221" t="s">
        <v>7</v>
      </c>
      <c r="AQ7" s="221" t="s">
        <v>30</v>
      </c>
      <c r="AR7" s="221"/>
      <c r="AS7" s="221"/>
      <c r="AT7" s="221" t="s">
        <v>24</v>
      </c>
      <c r="AU7" s="241"/>
      <c r="AV7" s="241"/>
      <c r="AW7" s="241"/>
      <c r="AX7" s="241"/>
      <c r="AY7" s="240" t="s">
        <v>0</v>
      </c>
      <c r="AZ7" s="240"/>
      <c r="BA7" s="240"/>
      <c r="BB7" s="240"/>
      <c r="BC7" s="240"/>
      <c r="BD7" s="240"/>
      <c r="BE7" s="240" t="s">
        <v>1</v>
      </c>
      <c r="BF7" s="240"/>
      <c r="BG7" s="240"/>
      <c r="BH7" s="240"/>
      <c r="BI7" s="240"/>
      <c r="BJ7" s="240"/>
      <c r="BK7" s="240"/>
      <c r="BL7" s="240"/>
      <c r="BM7" s="240"/>
      <c r="BN7" s="240"/>
      <c r="BO7" s="240"/>
      <c r="BP7" s="240"/>
    </row>
    <row r="8" spans="2:68" ht="69.95" customHeight="1" x14ac:dyDescent="0.25">
      <c r="B8" s="237"/>
      <c r="C8" s="229"/>
      <c r="D8" s="237"/>
      <c r="E8" s="237"/>
      <c r="F8" s="237"/>
      <c r="G8" s="229"/>
      <c r="H8" s="229"/>
      <c r="I8" s="44"/>
      <c r="J8" s="44"/>
      <c r="K8" s="44"/>
      <c r="L8" s="44"/>
      <c r="M8" s="41"/>
      <c r="N8" s="41"/>
      <c r="O8" s="41"/>
      <c r="P8" s="41"/>
      <c r="Q8" s="41" t="s">
        <v>40</v>
      </c>
      <c r="R8" s="41" t="s">
        <v>41</v>
      </c>
      <c r="S8" s="41" t="s">
        <v>40</v>
      </c>
      <c r="T8" s="41" t="s">
        <v>41</v>
      </c>
      <c r="U8" s="232"/>
      <c r="V8" s="38" t="s">
        <v>0</v>
      </c>
      <c r="W8" s="38" t="s">
        <v>1</v>
      </c>
      <c r="X8" s="38">
        <v>2019</v>
      </c>
      <c r="Y8" s="38">
        <v>2020</v>
      </c>
      <c r="Z8" s="38">
        <v>2021</v>
      </c>
      <c r="AA8" s="38">
        <v>2022</v>
      </c>
      <c r="AB8" s="38">
        <v>2023</v>
      </c>
      <c r="AC8" s="38">
        <v>2024</v>
      </c>
      <c r="AD8" s="38">
        <v>2019</v>
      </c>
      <c r="AE8" s="38">
        <v>2020</v>
      </c>
      <c r="AF8" s="38">
        <v>2021</v>
      </c>
      <c r="AG8" s="38">
        <v>2022</v>
      </c>
      <c r="AH8" s="38">
        <v>2023</v>
      </c>
      <c r="AI8" s="38">
        <v>2024</v>
      </c>
      <c r="AJ8" s="238"/>
      <c r="AK8" s="238"/>
      <c r="AL8" s="238"/>
      <c r="AM8" s="238"/>
      <c r="AN8" s="238"/>
      <c r="AO8" s="221"/>
      <c r="AP8" s="221"/>
      <c r="AQ8" s="15" t="s">
        <v>23</v>
      </c>
      <c r="AR8" s="16" t="s">
        <v>301</v>
      </c>
      <c r="AS8" s="17" t="s">
        <v>300</v>
      </c>
      <c r="AT8" s="239"/>
      <c r="AU8" s="45" t="s">
        <v>0</v>
      </c>
      <c r="AV8" s="45" t="s">
        <v>1</v>
      </c>
      <c r="AW8" s="45" t="s">
        <v>0</v>
      </c>
      <c r="AX8" s="45" t="s">
        <v>1</v>
      </c>
      <c r="AY8" s="45">
        <v>2019</v>
      </c>
      <c r="AZ8" s="45">
        <v>2020</v>
      </c>
      <c r="BA8" s="45">
        <v>2021</v>
      </c>
      <c r="BB8" s="45">
        <v>2022</v>
      </c>
      <c r="BC8" s="93">
        <v>2023</v>
      </c>
      <c r="BD8" s="45">
        <v>2024</v>
      </c>
      <c r="BE8" s="45">
        <v>2019</v>
      </c>
      <c r="BF8" s="45">
        <v>2020</v>
      </c>
      <c r="BG8" s="45">
        <v>2021</v>
      </c>
      <c r="BH8" s="45">
        <v>2022</v>
      </c>
      <c r="BI8" s="93">
        <v>2023</v>
      </c>
      <c r="BJ8" s="45">
        <v>2024</v>
      </c>
      <c r="BK8" s="45">
        <v>2019</v>
      </c>
      <c r="BL8" s="45">
        <v>2020</v>
      </c>
      <c r="BM8" s="45">
        <v>2021</v>
      </c>
      <c r="BN8" s="45">
        <v>2022</v>
      </c>
      <c r="BO8" s="93">
        <v>2023</v>
      </c>
      <c r="BP8" s="45">
        <v>2024</v>
      </c>
    </row>
    <row r="9" spans="2:68" ht="20.100000000000001" customHeight="1" x14ac:dyDescent="0.25">
      <c r="B9" s="176" t="s">
        <v>143</v>
      </c>
      <c r="C9" s="86">
        <v>1</v>
      </c>
      <c r="D9" s="61" t="s">
        <v>142</v>
      </c>
      <c r="E9" s="123" t="s">
        <v>252</v>
      </c>
      <c r="F9" s="120">
        <v>4</v>
      </c>
      <c r="G9" s="26"/>
      <c r="H9" s="26"/>
      <c r="I9" s="84"/>
      <c r="J9" s="26"/>
      <c r="K9" s="78"/>
      <c r="L9" s="78"/>
      <c r="M9" s="78"/>
      <c r="N9" s="78"/>
      <c r="O9" s="78"/>
      <c r="P9" s="78"/>
      <c r="Q9" s="79">
        <v>656.32723199999998</v>
      </c>
      <c r="R9" s="79">
        <v>745.82639999999992</v>
      </c>
      <c r="S9" s="77"/>
      <c r="T9" s="77"/>
      <c r="U9" s="171" t="s">
        <v>237</v>
      </c>
      <c r="V9" s="69"/>
      <c r="W9" s="69"/>
      <c r="X9" s="69"/>
      <c r="Y9" s="69"/>
      <c r="Z9" s="69"/>
      <c r="AA9" s="69"/>
      <c r="AB9" s="69"/>
      <c r="AC9" s="69"/>
      <c r="AD9" s="69"/>
      <c r="AE9" s="69"/>
      <c r="AF9" s="69"/>
      <c r="AG9" s="69"/>
      <c r="AH9" s="69"/>
      <c r="AI9" s="69"/>
      <c r="AJ9" s="50"/>
      <c r="AK9" s="50"/>
      <c r="AL9" s="50"/>
      <c r="AM9" s="50"/>
      <c r="AN9" s="50"/>
      <c r="AO9" s="49">
        <f>SUM(AJ9:AN9)</f>
        <v>0</v>
      </c>
      <c r="AP9" s="51">
        <f>+AO9/25</f>
        <v>0</v>
      </c>
      <c r="AQ9" s="47"/>
      <c r="AR9" s="105">
        <f>+AP9</f>
        <v>0</v>
      </c>
      <c r="AS9" s="47"/>
      <c r="AT9" s="197" t="s">
        <v>342</v>
      </c>
      <c r="AU9" s="87"/>
      <c r="AV9" s="87"/>
      <c r="AW9" s="88">
        <f t="shared" ref="AW9" si="0">+BD9</f>
        <v>656.32723199999998</v>
      </c>
      <c r="AX9" s="88">
        <f t="shared" ref="AX9" si="1">+BJ9</f>
        <v>745.82639999999992</v>
      </c>
      <c r="AY9" s="81">
        <f>+Q9</f>
        <v>656.32723199999998</v>
      </c>
      <c r="AZ9" s="81">
        <f>+AY9</f>
        <v>656.32723199999998</v>
      </c>
      <c r="BA9" s="81">
        <f t="shared" ref="BA9:BD12" si="2">+AZ9</f>
        <v>656.32723199999998</v>
      </c>
      <c r="BB9" s="81">
        <f t="shared" si="2"/>
        <v>656.32723199999998</v>
      </c>
      <c r="BC9" s="81">
        <f t="shared" si="2"/>
        <v>656.32723199999998</v>
      </c>
      <c r="BD9" s="81">
        <f t="shared" si="2"/>
        <v>656.32723199999998</v>
      </c>
      <c r="BE9" s="81">
        <f>+R9</f>
        <v>745.82639999999992</v>
      </c>
      <c r="BF9" s="81">
        <f>+BE9</f>
        <v>745.82639999999992</v>
      </c>
      <c r="BG9" s="81">
        <f t="shared" ref="BG9:BJ12" si="3">+BF9</f>
        <v>745.82639999999992</v>
      </c>
      <c r="BH9" s="81">
        <f t="shared" si="3"/>
        <v>745.82639999999992</v>
      </c>
      <c r="BI9" s="81">
        <f t="shared" si="3"/>
        <v>745.82639999999992</v>
      </c>
      <c r="BJ9" s="81">
        <f t="shared" si="3"/>
        <v>745.82639999999992</v>
      </c>
      <c r="BK9" s="66"/>
      <c r="BL9" s="66"/>
      <c r="BM9" s="66"/>
      <c r="BN9" s="66"/>
      <c r="BO9" s="66"/>
      <c r="BP9" s="66"/>
    </row>
    <row r="10" spans="2:68" ht="20.100000000000001" customHeight="1" x14ac:dyDescent="0.25">
      <c r="B10" s="104" t="s">
        <v>231</v>
      </c>
      <c r="C10" s="86">
        <v>2</v>
      </c>
      <c r="D10" s="128" t="s">
        <v>266</v>
      </c>
      <c r="E10" s="123" t="s">
        <v>252</v>
      </c>
      <c r="F10" s="120">
        <v>4</v>
      </c>
      <c r="G10" s="26"/>
      <c r="H10" s="26"/>
      <c r="I10" s="84"/>
      <c r="J10" s="26"/>
      <c r="K10" s="78"/>
      <c r="L10" s="78"/>
      <c r="M10" s="78">
        <v>90</v>
      </c>
      <c r="N10" s="78">
        <v>90</v>
      </c>
      <c r="O10" s="78"/>
      <c r="P10" s="78"/>
      <c r="Q10" s="79">
        <v>6246.9662399999997</v>
      </c>
      <c r="R10" s="79">
        <v>2418.1804799999995</v>
      </c>
      <c r="S10" s="70"/>
      <c r="T10" s="70"/>
      <c r="U10" s="115" t="s">
        <v>238</v>
      </c>
      <c r="V10" s="70"/>
      <c r="W10" s="70"/>
      <c r="X10" s="70">
        <v>1143.3699999999999</v>
      </c>
      <c r="Y10" s="70">
        <v>1143.3699999999999</v>
      </c>
      <c r="Z10" s="70">
        <v>1143.3699999999999</v>
      </c>
      <c r="AA10" s="70">
        <v>1143.3699999999999</v>
      </c>
      <c r="AB10" s="70">
        <v>1143.3699999999999</v>
      </c>
      <c r="AC10" s="70">
        <v>1143.3699999999999</v>
      </c>
      <c r="AD10" s="70">
        <v>1110.07</v>
      </c>
      <c r="AE10" s="70">
        <v>1110.07</v>
      </c>
      <c r="AF10" s="70">
        <v>1110.07</v>
      </c>
      <c r="AG10" s="70">
        <v>1110.07</v>
      </c>
      <c r="AH10" s="70">
        <v>1110.07</v>
      </c>
      <c r="AI10" s="70">
        <v>1110.07</v>
      </c>
      <c r="AJ10" s="11">
        <v>5</v>
      </c>
      <c r="AK10" s="11">
        <v>5</v>
      </c>
      <c r="AL10" s="11">
        <v>5</v>
      </c>
      <c r="AM10" s="11">
        <v>5</v>
      </c>
      <c r="AN10" s="11">
        <v>5</v>
      </c>
      <c r="AO10" s="49">
        <f t="shared" ref="AO10:AO17" si="4">SUM(AJ10:AN10)</f>
        <v>25</v>
      </c>
      <c r="AP10" s="51">
        <f t="shared" ref="AP10:AP17" si="5">+AO10/25</f>
        <v>1</v>
      </c>
      <c r="AQ10" s="47"/>
      <c r="AR10" s="105">
        <f t="shared" ref="AR10:AR45" si="6">+AP10</f>
        <v>1</v>
      </c>
      <c r="AS10" s="47"/>
      <c r="AT10" s="129" t="s">
        <v>267</v>
      </c>
      <c r="AU10" s="69"/>
      <c r="AV10" s="69"/>
      <c r="AW10" s="70">
        <v>1143.3699999999999</v>
      </c>
      <c r="AX10" s="70">
        <v>1110.07</v>
      </c>
      <c r="AY10" s="70">
        <v>1143.3699999999999</v>
      </c>
      <c r="AZ10" s="70">
        <v>1143.3699999999999</v>
      </c>
      <c r="BA10" s="70">
        <v>1143.3699999999999</v>
      </c>
      <c r="BB10" s="70">
        <v>1143.3699999999999</v>
      </c>
      <c r="BC10" s="70">
        <v>1143.3699999999999</v>
      </c>
      <c r="BD10" s="70">
        <v>1143.3699999999999</v>
      </c>
      <c r="BE10" s="70">
        <v>1110.07</v>
      </c>
      <c r="BF10" s="70">
        <v>1110.07</v>
      </c>
      <c r="BG10" s="70">
        <v>1110.07</v>
      </c>
      <c r="BH10" s="70">
        <v>1110.07</v>
      </c>
      <c r="BI10" s="70">
        <v>1110.07</v>
      </c>
      <c r="BJ10" s="70">
        <v>1110.07</v>
      </c>
      <c r="BK10" s="65"/>
      <c r="BL10" s="65"/>
      <c r="BM10" s="65"/>
      <c r="BN10" s="65"/>
      <c r="BO10" s="65"/>
      <c r="BP10" s="65"/>
    </row>
    <row r="11" spans="2:68" s="7" customFormat="1" ht="20.100000000000001" customHeight="1" x14ac:dyDescent="0.25">
      <c r="B11" s="176" t="s">
        <v>144</v>
      </c>
      <c r="C11" s="86">
        <v>3</v>
      </c>
      <c r="D11" s="61" t="s">
        <v>123</v>
      </c>
      <c r="E11" s="123" t="s">
        <v>252</v>
      </c>
      <c r="F11" s="120">
        <v>4</v>
      </c>
      <c r="G11" s="26"/>
      <c r="H11" s="26"/>
      <c r="I11" s="84"/>
      <c r="J11" s="26"/>
      <c r="K11" s="78"/>
      <c r="L11" s="78"/>
      <c r="M11" s="78"/>
      <c r="N11" s="78"/>
      <c r="O11" s="78"/>
      <c r="P11" s="78"/>
      <c r="Q11" s="79">
        <v>3153.6000000000004</v>
      </c>
      <c r="R11" s="79">
        <v>3153.6000000000004</v>
      </c>
      <c r="S11" s="70"/>
      <c r="T11" s="70"/>
      <c r="U11" s="171" t="s">
        <v>237</v>
      </c>
      <c r="V11" s="71"/>
      <c r="W11" s="71"/>
      <c r="X11" s="71"/>
      <c r="Y11" s="71"/>
      <c r="Z11" s="71"/>
      <c r="AA11" s="71"/>
      <c r="AB11" s="71"/>
      <c r="AC11" s="71"/>
      <c r="AD11" s="71"/>
      <c r="AE11" s="71"/>
      <c r="AF11" s="71"/>
      <c r="AG11" s="71"/>
      <c r="AH11" s="71"/>
      <c r="AI11" s="71"/>
      <c r="AJ11" s="9"/>
      <c r="AK11" s="9"/>
      <c r="AL11" s="9"/>
      <c r="AM11" s="9"/>
      <c r="AN11" s="9"/>
      <c r="AO11" s="49">
        <f t="shared" si="4"/>
        <v>0</v>
      </c>
      <c r="AP11" s="51">
        <f t="shared" si="5"/>
        <v>0</v>
      </c>
      <c r="AQ11" s="47"/>
      <c r="AR11" s="105">
        <f t="shared" si="6"/>
        <v>0</v>
      </c>
      <c r="AS11" s="47"/>
      <c r="AT11" s="197" t="s">
        <v>342</v>
      </c>
      <c r="AU11" s="87"/>
      <c r="AV11" s="87"/>
      <c r="AW11" s="88">
        <f t="shared" ref="AW11" si="7">+BD11</f>
        <v>3153.6000000000004</v>
      </c>
      <c r="AX11" s="88">
        <f t="shared" ref="AX11" si="8">+BJ11</f>
        <v>3153.6000000000004</v>
      </c>
      <c r="AY11" s="81">
        <f>+Q11</f>
        <v>3153.6000000000004</v>
      </c>
      <c r="AZ11" s="81">
        <f>+AY11</f>
        <v>3153.6000000000004</v>
      </c>
      <c r="BA11" s="81">
        <f t="shared" si="2"/>
        <v>3153.6000000000004</v>
      </c>
      <c r="BB11" s="81">
        <f t="shared" si="2"/>
        <v>3153.6000000000004</v>
      </c>
      <c r="BC11" s="81">
        <f t="shared" si="2"/>
        <v>3153.6000000000004</v>
      </c>
      <c r="BD11" s="81">
        <f t="shared" si="2"/>
        <v>3153.6000000000004</v>
      </c>
      <c r="BE11" s="81">
        <f>+R11</f>
        <v>3153.6000000000004</v>
      </c>
      <c r="BF11" s="81">
        <f>+BE11</f>
        <v>3153.6000000000004</v>
      </c>
      <c r="BG11" s="81">
        <f t="shared" si="3"/>
        <v>3153.6000000000004</v>
      </c>
      <c r="BH11" s="81">
        <f t="shared" si="3"/>
        <v>3153.6000000000004</v>
      </c>
      <c r="BI11" s="81">
        <f t="shared" si="3"/>
        <v>3153.6000000000004</v>
      </c>
      <c r="BJ11" s="81">
        <f t="shared" si="3"/>
        <v>3153.6000000000004</v>
      </c>
      <c r="BK11" s="66"/>
      <c r="BL11" s="66"/>
      <c r="BM11" s="66"/>
      <c r="BN11" s="66"/>
      <c r="BO11" s="66"/>
      <c r="BP11" s="66"/>
    </row>
    <row r="12" spans="2:68" ht="20.100000000000001" customHeight="1" x14ac:dyDescent="0.25">
      <c r="B12" s="176" t="s">
        <v>146</v>
      </c>
      <c r="C12" s="86">
        <v>4</v>
      </c>
      <c r="D12" s="61" t="s">
        <v>128</v>
      </c>
      <c r="E12" s="123" t="s">
        <v>252</v>
      </c>
      <c r="F12" s="120">
        <v>4</v>
      </c>
      <c r="G12" s="26"/>
      <c r="H12" s="26"/>
      <c r="I12" s="84"/>
      <c r="J12" s="26"/>
      <c r="K12" s="78"/>
      <c r="L12" s="78"/>
      <c r="M12" s="78"/>
      <c r="N12" s="78"/>
      <c r="O12" s="78"/>
      <c r="P12" s="78"/>
      <c r="Q12" s="79">
        <v>1589.4144000000003</v>
      </c>
      <c r="R12" s="79">
        <v>141.28128000000004</v>
      </c>
      <c r="S12" s="70"/>
      <c r="T12" s="70"/>
      <c r="U12" s="171" t="s">
        <v>237</v>
      </c>
      <c r="V12" s="70"/>
      <c r="W12" s="70"/>
      <c r="X12" s="70"/>
      <c r="Y12" s="70"/>
      <c r="Z12" s="70"/>
      <c r="AA12" s="70"/>
      <c r="AB12" s="70"/>
      <c r="AC12" s="70"/>
      <c r="AD12" s="70"/>
      <c r="AE12" s="70"/>
      <c r="AF12" s="70"/>
      <c r="AG12" s="70"/>
      <c r="AH12" s="70"/>
      <c r="AI12" s="70"/>
      <c r="AJ12" s="11"/>
      <c r="AK12" s="11"/>
      <c r="AL12" s="11"/>
      <c r="AM12" s="11"/>
      <c r="AN12" s="11"/>
      <c r="AO12" s="49">
        <f t="shared" si="4"/>
        <v>0</v>
      </c>
      <c r="AP12" s="51">
        <f t="shared" si="5"/>
        <v>0</v>
      </c>
      <c r="AQ12" s="47"/>
      <c r="AR12" s="105">
        <f t="shared" si="6"/>
        <v>0</v>
      </c>
      <c r="AS12" s="47"/>
      <c r="AT12" s="197" t="s">
        <v>342</v>
      </c>
      <c r="AU12" s="87"/>
      <c r="AV12" s="87"/>
      <c r="AW12" s="88">
        <f t="shared" ref="AW12" si="9">+BD12</f>
        <v>1589.4144000000003</v>
      </c>
      <c r="AX12" s="88">
        <f t="shared" ref="AX12" si="10">+BJ12</f>
        <v>141.28128000000004</v>
      </c>
      <c r="AY12" s="81">
        <f>+Q12</f>
        <v>1589.4144000000003</v>
      </c>
      <c r="AZ12" s="81">
        <f>+AY12</f>
        <v>1589.4144000000003</v>
      </c>
      <c r="BA12" s="81">
        <f t="shared" si="2"/>
        <v>1589.4144000000003</v>
      </c>
      <c r="BB12" s="81">
        <f t="shared" si="2"/>
        <v>1589.4144000000003</v>
      </c>
      <c r="BC12" s="81">
        <f t="shared" si="2"/>
        <v>1589.4144000000003</v>
      </c>
      <c r="BD12" s="81">
        <f t="shared" si="2"/>
        <v>1589.4144000000003</v>
      </c>
      <c r="BE12" s="81">
        <f>+R12</f>
        <v>141.28128000000004</v>
      </c>
      <c r="BF12" s="81">
        <f>+BE12</f>
        <v>141.28128000000004</v>
      </c>
      <c r="BG12" s="81">
        <f t="shared" si="3"/>
        <v>141.28128000000004</v>
      </c>
      <c r="BH12" s="81">
        <f t="shared" si="3"/>
        <v>141.28128000000004</v>
      </c>
      <c r="BI12" s="81">
        <f t="shared" si="3"/>
        <v>141.28128000000004</v>
      </c>
      <c r="BJ12" s="81">
        <f t="shared" si="3"/>
        <v>141.28128000000004</v>
      </c>
      <c r="BK12" s="65"/>
      <c r="BL12" s="65"/>
      <c r="BM12" s="65"/>
      <c r="BN12" s="65"/>
      <c r="BO12" s="65"/>
      <c r="BP12" s="65"/>
    </row>
    <row r="13" spans="2:68" s="7" customFormat="1" ht="20.100000000000001" customHeight="1" x14ac:dyDescent="0.25">
      <c r="B13" s="98" t="s">
        <v>147</v>
      </c>
      <c r="C13" s="86">
        <v>5</v>
      </c>
      <c r="D13" s="61" t="s">
        <v>132</v>
      </c>
      <c r="E13" s="123" t="s">
        <v>252</v>
      </c>
      <c r="F13" s="119">
        <v>4</v>
      </c>
      <c r="G13" s="26"/>
      <c r="H13" s="26"/>
      <c r="I13" s="84">
        <v>0.2</v>
      </c>
      <c r="J13" s="26"/>
      <c r="K13" s="78">
        <v>348</v>
      </c>
      <c r="L13" s="78">
        <v>280</v>
      </c>
      <c r="M13" s="78">
        <v>500</v>
      </c>
      <c r="N13" s="78">
        <v>200</v>
      </c>
      <c r="O13" s="78"/>
      <c r="P13" s="78"/>
      <c r="Q13" s="79">
        <v>1144.3783680000001</v>
      </c>
      <c r="R13" s="79">
        <v>877.96223999999995</v>
      </c>
      <c r="S13" s="79"/>
      <c r="T13" s="79"/>
      <c r="U13" s="116" t="s">
        <v>238</v>
      </c>
      <c r="V13" s="72"/>
      <c r="W13" s="72"/>
      <c r="X13" s="72">
        <v>2149.9</v>
      </c>
      <c r="Y13" s="72">
        <v>2149.9</v>
      </c>
      <c r="Z13" s="72">
        <v>2149.9</v>
      </c>
      <c r="AA13" s="72">
        <v>2149.9</v>
      </c>
      <c r="AB13" s="72">
        <v>2149.9</v>
      </c>
      <c r="AC13" s="72">
        <v>2149.9</v>
      </c>
      <c r="AD13" s="72">
        <v>1766</v>
      </c>
      <c r="AE13" s="72">
        <v>1766</v>
      </c>
      <c r="AF13" s="72">
        <v>1649.9</v>
      </c>
      <c r="AG13" s="72">
        <v>1523.7</v>
      </c>
      <c r="AH13" s="72">
        <v>1397.6</v>
      </c>
      <c r="AI13" s="72">
        <v>1260.9000000000001</v>
      </c>
      <c r="AJ13" s="27">
        <v>3</v>
      </c>
      <c r="AK13" s="27">
        <v>5</v>
      </c>
      <c r="AL13" s="27">
        <v>5</v>
      </c>
      <c r="AM13" s="27">
        <v>5</v>
      </c>
      <c r="AN13" s="27">
        <v>5</v>
      </c>
      <c r="AO13" s="50">
        <f t="shared" si="4"/>
        <v>23</v>
      </c>
      <c r="AP13" s="96">
        <f t="shared" si="5"/>
        <v>0.92</v>
      </c>
      <c r="AQ13" s="47"/>
      <c r="AR13" s="105">
        <f t="shared" si="6"/>
        <v>0.92</v>
      </c>
      <c r="AS13" s="47"/>
      <c r="AT13" s="128" t="s">
        <v>268</v>
      </c>
      <c r="AU13" s="87"/>
      <c r="AV13" s="87"/>
      <c r="AW13" s="87">
        <f t="shared" ref="AW13:AW19" si="11">+BD13</f>
        <v>2149.9</v>
      </c>
      <c r="AX13" s="87">
        <f t="shared" ref="AX13:AX19" si="12">+BJ13</f>
        <v>1260.9000000000001</v>
      </c>
      <c r="AY13" s="72">
        <v>2149.9</v>
      </c>
      <c r="AZ13" s="72">
        <v>2149.9</v>
      </c>
      <c r="BA13" s="72">
        <v>2149.9</v>
      </c>
      <c r="BB13" s="72">
        <v>2149.9</v>
      </c>
      <c r="BC13" s="72">
        <v>2149.9</v>
      </c>
      <c r="BD13" s="72">
        <v>2149.9</v>
      </c>
      <c r="BE13" s="72">
        <v>1766</v>
      </c>
      <c r="BF13" s="72">
        <v>1766</v>
      </c>
      <c r="BG13" s="72">
        <v>1649.9</v>
      </c>
      <c r="BH13" s="72">
        <v>1523.7</v>
      </c>
      <c r="BI13" s="72">
        <v>1397.6</v>
      </c>
      <c r="BJ13" s="72">
        <v>1260.9000000000001</v>
      </c>
      <c r="BK13" s="67"/>
      <c r="BL13" s="67"/>
      <c r="BM13" s="67"/>
      <c r="BN13" s="67"/>
      <c r="BO13" s="67"/>
      <c r="BP13" s="67"/>
    </row>
    <row r="14" spans="2:68" s="7" customFormat="1" ht="20.100000000000001" customHeight="1" x14ac:dyDescent="0.25">
      <c r="B14" s="137" t="s">
        <v>94</v>
      </c>
      <c r="C14" s="86">
        <v>6</v>
      </c>
      <c r="D14" s="61" t="s">
        <v>118</v>
      </c>
      <c r="E14" s="136" t="s">
        <v>252</v>
      </c>
      <c r="F14" s="119">
        <v>4</v>
      </c>
      <c r="G14" s="26"/>
      <c r="H14" s="26"/>
      <c r="I14" s="84"/>
      <c r="J14" s="26"/>
      <c r="K14" s="78"/>
      <c r="L14" s="78"/>
      <c r="M14" s="78">
        <v>90</v>
      </c>
      <c r="N14" s="78">
        <v>90</v>
      </c>
      <c r="O14" s="78"/>
      <c r="P14" s="78"/>
      <c r="Q14" s="79">
        <v>3122.0640000000003</v>
      </c>
      <c r="R14" s="79">
        <v>1718.86968</v>
      </c>
      <c r="S14" s="101"/>
      <c r="T14" s="101"/>
      <c r="U14" s="132" t="s">
        <v>237</v>
      </c>
      <c r="V14" s="72"/>
      <c r="W14" s="72"/>
      <c r="X14" s="72"/>
      <c r="Y14" s="72"/>
      <c r="Z14" s="72"/>
      <c r="AA14" s="72"/>
      <c r="AB14" s="72"/>
      <c r="AC14" s="72"/>
      <c r="AD14" s="72"/>
      <c r="AE14" s="72"/>
      <c r="AF14" s="72"/>
      <c r="AG14" s="72"/>
      <c r="AH14" s="72"/>
      <c r="AI14" s="72"/>
      <c r="AJ14" s="27"/>
      <c r="AK14" s="27"/>
      <c r="AL14" s="27"/>
      <c r="AM14" s="27"/>
      <c r="AN14" s="27"/>
      <c r="AO14" s="50">
        <f t="shared" si="4"/>
        <v>0</v>
      </c>
      <c r="AP14" s="96">
        <f t="shared" si="5"/>
        <v>0</v>
      </c>
      <c r="AQ14" s="47"/>
      <c r="AR14" s="105">
        <f t="shared" si="6"/>
        <v>0</v>
      </c>
      <c r="AS14" s="47"/>
      <c r="AT14" s="132" t="s">
        <v>290</v>
      </c>
      <c r="AU14" s="87"/>
      <c r="AV14" s="87"/>
      <c r="AW14" s="87">
        <f t="shared" si="11"/>
        <v>1561.0320000000002</v>
      </c>
      <c r="AX14" s="87">
        <f t="shared" si="12"/>
        <v>1561.0320000000002</v>
      </c>
      <c r="AY14" s="87">
        <f>+[1]Autodecl!$L$33</f>
        <v>3122.0640000000003</v>
      </c>
      <c r="AZ14" s="87">
        <f>+AY14*(1+[1]Autodecl!$F$29)</f>
        <v>3122.0640000000003</v>
      </c>
      <c r="BA14" s="87">
        <f>+AZ14*(1+[1]Autodecl!$F$29)</f>
        <v>3122.0640000000003</v>
      </c>
      <c r="BB14" s="87">
        <f>+BA14*(1+[1]Autodecl!$F$29)</f>
        <v>3122.0640000000003</v>
      </c>
      <c r="BC14" s="87">
        <f>+BB14*(1+[1]Autodecl!$F$29)</f>
        <v>3122.0640000000003</v>
      </c>
      <c r="BD14" s="87">
        <f>+[1]Autodecl!$M$33</f>
        <v>1561.0320000000002</v>
      </c>
      <c r="BE14" s="87">
        <f>+[1]Autodecl!$L$34</f>
        <v>1718.86968</v>
      </c>
      <c r="BF14" s="87">
        <f t="shared" ref="BF14:BI14" si="13">+BE14*1</f>
        <v>1718.86968</v>
      </c>
      <c r="BG14" s="87">
        <f t="shared" si="13"/>
        <v>1718.86968</v>
      </c>
      <c r="BH14" s="87">
        <f t="shared" si="13"/>
        <v>1718.86968</v>
      </c>
      <c r="BI14" s="87">
        <f t="shared" si="13"/>
        <v>1718.86968</v>
      </c>
      <c r="BJ14" s="87">
        <f>+[1]Autodecl!$M$34</f>
        <v>1561.0320000000002</v>
      </c>
      <c r="BK14" s="67">
        <v>1</v>
      </c>
      <c r="BL14" s="67">
        <v>1</v>
      </c>
      <c r="BM14" s="67">
        <v>1</v>
      </c>
      <c r="BN14" s="67">
        <v>1</v>
      </c>
      <c r="BO14" s="67">
        <v>1</v>
      </c>
      <c r="BP14" s="67">
        <v>1</v>
      </c>
    </row>
    <row r="15" spans="2:68" s="7" customFormat="1" ht="20.100000000000001" customHeight="1" x14ac:dyDescent="0.25">
      <c r="B15" s="138" t="s">
        <v>95</v>
      </c>
      <c r="C15" s="86">
        <v>7</v>
      </c>
      <c r="D15" s="61" t="s">
        <v>119</v>
      </c>
      <c r="E15" s="136" t="s">
        <v>252</v>
      </c>
      <c r="F15" s="119">
        <v>4</v>
      </c>
      <c r="G15" s="53"/>
      <c r="H15" s="53"/>
      <c r="I15" s="85"/>
      <c r="J15" s="53"/>
      <c r="K15" s="80"/>
      <c r="L15" s="80"/>
      <c r="M15" s="78">
        <v>90</v>
      </c>
      <c r="N15" s="78">
        <v>90</v>
      </c>
      <c r="O15" s="80"/>
      <c r="P15" s="80"/>
      <c r="Q15" s="81">
        <v>19987.743228480002</v>
      </c>
      <c r="R15" s="81">
        <v>16602.1240464</v>
      </c>
      <c r="S15" s="106"/>
      <c r="T15" s="106"/>
      <c r="U15" s="139" t="s">
        <v>237</v>
      </c>
      <c r="V15" s="107"/>
      <c r="W15" s="107"/>
      <c r="X15" s="107"/>
      <c r="Y15" s="107"/>
      <c r="Z15" s="107"/>
      <c r="AA15" s="107"/>
      <c r="AB15" s="107"/>
      <c r="AC15" s="107"/>
      <c r="AD15" s="107"/>
      <c r="AE15" s="107"/>
      <c r="AF15" s="107"/>
      <c r="AG15" s="107"/>
      <c r="AH15" s="107"/>
      <c r="AI15" s="107"/>
      <c r="AJ15" s="58"/>
      <c r="AK15" s="58"/>
      <c r="AL15" s="58"/>
      <c r="AM15" s="58"/>
      <c r="AN15" s="58"/>
      <c r="AO15" s="108">
        <f t="shared" si="4"/>
        <v>0</v>
      </c>
      <c r="AP15" s="109">
        <f t="shared" si="5"/>
        <v>0</v>
      </c>
      <c r="AQ15" s="47"/>
      <c r="AR15" s="105">
        <f t="shared" si="6"/>
        <v>0</v>
      </c>
      <c r="AS15" s="47"/>
      <c r="AT15" s="132" t="s">
        <v>290</v>
      </c>
      <c r="AU15" s="88"/>
      <c r="AV15" s="88"/>
      <c r="AW15" s="87">
        <f t="shared" si="11"/>
        <v>15946.436612785908</v>
      </c>
      <c r="AX15" s="87">
        <f t="shared" si="12"/>
        <v>15946.436612785908</v>
      </c>
      <c r="AY15" s="88">
        <f>+[1]Autodecl!$Z$33</f>
        <v>20387.498093049602</v>
      </c>
      <c r="AZ15" s="87">
        <f>+AY15*(1+[1]Autodecl!$T$29)</f>
        <v>20795.248054910593</v>
      </c>
      <c r="BA15" s="87">
        <f>+AZ15*(1+[1]Autodecl!$T$29)</f>
        <v>21211.153016008804</v>
      </c>
      <c r="BB15" s="87">
        <f>+BA15*(1+[1]Autodecl!$T$29)</f>
        <v>21635.376076328979</v>
      </c>
      <c r="BC15" s="87">
        <f>+BB15*(1+[1]Autodecl!$T$29)</f>
        <v>22068.083597855559</v>
      </c>
      <c r="BD15" s="88">
        <f>+[1]Autodecl!$AA$33</f>
        <v>15946.436612785908</v>
      </c>
      <c r="BE15" s="88">
        <f>+[1]Autodecl!$Z$34</f>
        <v>16934.166527328001</v>
      </c>
      <c r="BF15" s="87">
        <f>+BE15*(1+[1]Autodecl!$T$29)</f>
        <v>17272.84985787456</v>
      </c>
      <c r="BG15" s="87">
        <f>+BF15*(1+[1]Autodecl!$T$29)</f>
        <v>17618.306855032053</v>
      </c>
      <c r="BH15" s="87">
        <f>+BG15*(1+[1]Autodecl!$T$29)</f>
        <v>17970.672992132695</v>
      </c>
      <c r="BI15" s="87">
        <f>+BH15*(1+[1]Autodecl!$T$29)</f>
        <v>18330.086451975349</v>
      </c>
      <c r="BJ15" s="88">
        <f>+[1]Autodecl!$AA$34</f>
        <v>15946.436612785908</v>
      </c>
      <c r="BK15" s="110">
        <v>4</v>
      </c>
      <c r="BL15" s="110">
        <v>4</v>
      </c>
      <c r="BM15" s="110">
        <v>4</v>
      </c>
      <c r="BN15" s="110">
        <v>4</v>
      </c>
      <c r="BO15" s="110">
        <v>4</v>
      </c>
      <c r="BP15" s="110">
        <v>4</v>
      </c>
    </row>
    <row r="16" spans="2:68" s="7" customFormat="1" ht="20.100000000000001" customHeight="1" x14ac:dyDescent="0.25">
      <c r="B16" s="130" t="s">
        <v>269</v>
      </c>
      <c r="C16" s="86">
        <v>8</v>
      </c>
      <c r="D16" s="61" t="s">
        <v>123</v>
      </c>
      <c r="E16" s="123" t="s">
        <v>252</v>
      </c>
      <c r="F16" s="120">
        <v>4</v>
      </c>
      <c r="G16" s="26"/>
      <c r="H16" s="26"/>
      <c r="I16" s="84"/>
      <c r="J16" s="26"/>
      <c r="K16" s="78"/>
      <c r="L16" s="78"/>
      <c r="M16" s="78">
        <v>90</v>
      </c>
      <c r="N16" s="78">
        <v>90</v>
      </c>
      <c r="O16" s="78"/>
      <c r="P16" s="78"/>
      <c r="Q16" s="102">
        <v>9263.6495424000004</v>
      </c>
      <c r="R16" s="102">
        <v>446156.5176432</v>
      </c>
      <c r="S16" s="79"/>
      <c r="T16" s="79"/>
      <c r="U16" s="99" t="s">
        <v>238</v>
      </c>
      <c r="V16" s="72"/>
      <c r="W16" s="72"/>
      <c r="X16" s="72"/>
      <c r="Y16" s="72"/>
      <c r="Z16" s="72"/>
      <c r="AA16" s="72"/>
      <c r="AB16" s="72"/>
      <c r="AC16" s="72"/>
      <c r="AD16" s="72"/>
      <c r="AE16" s="72"/>
      <c r="AF16" s="72"/>
      <c r="AG16" s="72"/>
      <c r="AH16" s="72"/>
      <c r="AI16" s="72"/>
      <c r="AJ16" s="27"/>
      <c r="AK16" s="27"/>
      <c r="AL16" s="27"/>
      <c r="AM16" s="27"/>
      <c r="AN16" s="27"/>
      <c r="AO16" s="49">
        <f t="shared" si="4"/>
        <v>0</v>
      </c>
      <c r="AP16" s="51">
        <f t="shared" si="5"/>
        <v>0</v>
      </c>
      <c r="AQ16" s="47"/>
      <c r="AR16" s="105">
        <f t="shared" si="6"/>
        <v>0</v>
      </c>
      <c r="AS16" s="47"/>
      <c r="AT16" s="132" t="s">
        <v>291</v>
      </c>
      <c r="AU16" s="87"/>
      <c r="AV16" s="87"/>
      <c r="AW16" s="87">
        <f t="shared" si="11"/>
        <v>235528.98980708382</v>
      </c>
      <c r="AX16" s="87">
        <f t="shared" si="12"/>
        <v>235261.88400941796</v>
      </c>
      <c r="AY16" s="87">
        <f>+[1]Autodecl!$BB$33</f>
        <v>505747.75578127487</v>
      </c>
      <c r="AZ16" s="87">
        <f>+AY16*(1+[1]Autodecl!$AV$29)</f>
        <v>510805.23333908763</v>
      </c>
      <c r="BA16" s="87">
        <f>+AZ16*(1+[1]Autodecl!$AV$29)</f>
        <v>515913.28567247849</v>
      </c>
      <c r="BB16" s="87">
        <f>+BA16*(1+[1]Autodecl!$AV$29)</f>
        <v>521072.41852920328</v>
      </c>
      <c r="BC16" s="87">
        <f>+BB16*(1+[1]Autodecl!$AV$29)</f>
        <v>526283.1427144953</v>
      </c>
      <c r="BD16" s="87">
        <f>+[1]Autodecl!$BC$33</f>
        <v>235528.98980708382</v>
      </c>
      <c r="BE16" s="87">
        <f>+[1]Autodecl!$BB$34</f>
        <v>455124.26364782831</v>
      </c>
      <c r="BF16" s="87">
        <f>+BE16*(1+[1]Autodecl!$AV$29)</f>
        <v>459675.50628430658</v>
      </c>
      <c r="BG16" s="87">
        <f>+BF16*(1+[1]Autodecl!$AV$29)</f>
        <v>464272.26134714967</v>
      </c>
      <c r="BH16" s="87">
        <f>+BG16*(1+[1]Autodecl!$AV$29)</f>
        <v>468914.98396062118</v>
      </c>
      <c r="BI16" s="87">
        <f>+BH16*(1+[1]Autodecl!$AV$29)</f>
        <v>473604.13380022737</v>
      </c>
      <c r="BJ16" s="87">
        <f>+[1]Autodecl!$BC$34</f>
        <v>235261.88400941796</v>
      </c>
      <c r="BK16" s="67">
        <v>14</v>
      </c>
      <c r="BL16" s="67">
        <v>14</v>
      </c>
      <c r="BM16" s="67">
        <v>14</v>
      </c>
      <c r="BN16" s="67">
        <v>14</v>
      </c>
      <c r="BO16" s="67">
        <v>14</v>
      </c>
      <c r="BP16" s="67">
        <v>14</v>
      </c>
    </row>
    <row r="17" spans="2:68" s="7" customFormat="1" ht="20.100000000000001" customHeight="1" x14ac:dyDescent="0.25">
      <c r="B17" s="137" t="s">
        <v>96</v>
      </c>
      <c r="C17" s="86">
        <v>9</v>
      </c>
      <c r="D17" s="61" t="s">
        <v>120</v>
      </c>
      <c r="E17" s="136" t="s">
        <v>252</v>
      </c>
      <c r="F17" s="119">
        <v>4</v>
      </c>
      <c r="G17" s="26"/>
      <c r="H17" s="26"/>
      <c r="I17" s="84"/>
      <c r="J17" s="26"/>
      <c r="K17" s="78"/>
      <c r="L17" s="78"/>
      <c r="M17" s="78">
        <v>90</v>
      </c>
      <c r="N17" s="78">
        <v>90</v>
      </c>
      <c r="O17" s="78"/>
      <c r="P17" s="78"/>
      <c r="Q17" s="79">
        <v>42631.112203199998</v>
      </c>
      <c r="R17" s="79">
        <v>47778.5</v>
      </c>
      <c r="S17" s="101"/>
      <c r="T17" s="101"/>
      <c r="U17" s="132" t="s">
        <v>237</v>
      </c>
      <c r="V17" s="72"/>
      <c r="W17" s="72"/>
      <c r="X17" s="72"/>
      <c r="Y17" s="72"/>
      <c r="Z17" s="72"/>
      <c r="AA17" s="72"/>
      <c r="AB17" s="72"/>
      <c r="AC17" s="72"/>
      <c r="AD17" s="72"/>
      <c r="AE17" s="72"/>
      <c r="AF17" s="72"/>
      <c r="AG17" s="72"/>
      <c r="AH17" s="72"/>
      <c r="AI17" s="72"/>
      <c r="AJ17" s="27"/>
      <c r="AK17" s="27"/>
      <c r="AL17" s="27"/>
      <c r="AM17" s="27"/>
      <c r="AN17" s="27"/>
      <c r="AO17" s="50">
        <f t="shared" si="4"/>
        <v>0</v>
      </c>
      <c r="AP17" s="96">
        <f t="shared" si="5"/>
        <v>0</v>
      </c>
      <c r="AQ17" s="47"/>
      <c r="AR17" s="105">
        <f t="shared" si="6"/>
        <v>0</v>
      </c>
      <c r="AS17" s="47"/>
      <c r="AT17" s="147" t="s">
        <v>296</v>
      </c>
      <c r="AU17" s="87"/>
      <c r="AV17" s="87"/>
      <c r="AW17" s="87">
        <f t="shared" si="11"/>
        <v>9750.4182008162679</v>
      </c>
      <c r="AX17" s="87">
        <f t="shared" si="12"/>
        <v>9750.4182008162679</v>
      </c>
      <c r="AY17" s="87">
        <f>+[1]Autodecl!$BP$33</f>
        <v>44805.727372503949</v>
      </c>
      <c r="AZ17" s="87">
        <f>+AY17*(1+[1]Autodecl!$BJ$29)</f>
        <v>45253.784646228989</v>
      </c>
      <c r="BA17" s="87">
        <f>+[1]Autodecl!$BQ$33</f>
        <v>9463.6598438866586</v>
      </c>
      <c r="BB17" s="87">
        <f>+BA17*(1+[1]Autodecl!$BJ$29)</f>
        <v>9558.2964423255253</v>
      </c>
      <c r="BC17" s="87">
        <f>+BB17*(1+[1]Autodecl!$BJ$29)</f>
        <v>9653.8794067487797</v>
      </c>
      <c r="BD17" s="87">
        <f>+BC17*(1+[1]Autodecl!$BJ$29)</f>
        <v>9750.4182008162679</v>
      </c>
      <c r="BE17" s="87">
        <f>+[1]Autodecl!$BP$34</f>
        <v>16355.683074965378</v>
      </c>
      <c r="BF17" s="87">
        <f>+BE17*(1+[1]Autodecl!$BJ$29)</f>
        <v>16519.239905715032</v>
      </c>
      <c r="BG17" s="87">
        <f>+[1]Autodecl!$BQ$34</f>
        <v>9463.6598438866586</v>
      </c>
      <c r="BH17" s="87">
        <f>+BG17*(1+[1]Autodecl!$BJ$29)</f>
        <v>9558.2964423255253</v>
      </c>
      <c r="BI17" s="87">
        <f>+BH17*(1+[1]Autodecl!$BJ$29)</f>
        <v>9653.8794067487797</v>
      </c>
      <c r="BJ17" s="87">
        <f>+BI17*(1+[1]Autodecl!$BJ$29)</f>
        <v>9750.4182008162679</v>
      </c>
      <c r="BK17" s="67">
        <v>1</v>
      </c>
      <c r="BL17" s="67">
        <v>1</v>
      </c>
      <c r="BM17" s="67">
        <v>1</v>
      </c>
      <c r="BN17" s="67">
        <v>1</v>
      </c>
      <c r="BO17" s="67">
        <v>1</v>
      </c>
      <c r="BP17" s="67">
        <v>1</v>
      </c>
    </row>
    <row r="18" spans="2:68" s="7" customFormat="1" ht="20.100000000000001" customHeight="1" x14ac:dyDescent="0.25">
      <c r="B18" s="137" t="s">
        <v>116</v>
      </c>
      <c r="C18" s="86">
        <v>10</v>
      </c>
      <c r="D18" s="128" t="s">
        <v>270</v>
      </c>
      <c r="E18" s="136" t="s">
        <v>252</v>
      </c>
      <c r="F18" s="119">
        <v>4</v>
      </c>
      <c r="G18" s="26"/>
      <c r="H18" s="26"/>
      <c r="I18" s="84"/>
      <c r="J18" s="26"/>
      <c r="K18" s="78"/>
      <c r="L18" s="78"/>
      <c r="M18" s="78">
        <v>90</v>
      </c>
      <c r="N18" s="78">
        <v>90</v>
      </c>
      <c r="O18" s="78"/>
      <c r="P18" s="78"/>
      <c r="Q18" s="79">
        <v>23000.781599999998</v>
      </c>
      <c r="R18" s="79">
        <v>20772.542448</v>
      </c>
      <c r="S18" s="101"/>
      <c r="T18" s="101"/>
      <c r="U18" s="132" t="s">
        <v>237</v>
      </c>
      <c r="V18" s="101"/>
      <c r="W18" s="101"/>
      <c r="X18" s="101"/>
      <c r="Y18" s="101"/>
      <c r="Z18" s="101"/>
      <c r="AA18" s="101"/>
      <c r="AB18" s="101"/>
      <c r="AC18" s="101"/>
      <c r="AD18" s="101"/>
      <c r="AE18" s="101"/>
      <c r="AF18" s="101"/>
      <c r="AG18" s="101"/>
      <c r="AH18" s="101"/>
      <c r="AI18" s="101"/>
      <c r="AJ18" s="48"/>
      <c r="AK18" s="48"/>
      <c r="AL18" s="48"/>
      <c r="AM18" s="48"/>
      <c r="AN18" s="48"/>
      <c r="AO18" s="50">
        <f t="shared" ref="AO18:AO25" si="14">SUM(AJ18:AN18)</f>
        <v>0</v>
      </c>
      <c r="AP18" s="96">
        <f t="shared" ref="AP18:AP25" si="15">+AO18/25</f>
        <v>0</v>
      </c>
      <c r="AQ18" s="47"/>
      <c r="AR18" s="105">
        <f t="shared" si="6"/>
        <v>0</v>
      </c>
      <c r="AS18" s="47"/>
      <c r="AT18" s="142" t="s">
        <v>290</v>
      </c>
      <c r="AU18" s="87"/>
      <c r="AV18" s="87"/>
      <c r="AW18" s="87">
        <f t="shared" si="11"/>
        <v>8741.7792000000009</v>
      </c>
      <c r="AX18" s="87">
        <f t="shared" si="12"/>
        <v>8496.1137600000002</v>
      </c>
      <c r="AY18" s="87">
        <f>+[1]Autodecl!$CR$33</f>
        <v>23000.781599999998</v>
      </c>
      <c r="AZ18" s="87">
        <f>+AY18*(1+[1]Autodecl!$CL$29)</f>
        <v>23000.781599999998</v>
      </c>
      <c r="BA18" s="87">
        <f>+AZ18*(1+[1]Autodecl!$CL$29)</f>
        <v>23000.781599999998</v>
      </c>
      <c r="BB18" s="87">
        <f>+BA18*(1+[1]Autodecl!$CL$29)</f>
        <v>23000.781599999998</v>
      </c>
      <c r="BC18" s="87">
        <f>+BB18*(1+[1]Autodecl!$CL$29)</f>
        <v>23000.781599999998</v>
      </c>
      <c r="BD18" s="87">
        <f>+[1]Autodecl!$CS$33</f>
        <v>8741.7792000000009</v>
      </c>
      <c r="BE18" s="87">
        <f>+[1]Autodecl!$CR$34</f>
        <v>20772.542448</v>
      </c>
      <c r="BF18" s="87">
        <f>+BE18*(1+[1]Autodecl!$CL$29)</f>
        <v>20772.542448</v>
      </c>
      <c r="BG18" s="87">
        <f>+BF18*(1+[1]Autodecl!$CL$29)</f>
        <v>20772.542448</v>
      </c>
      <c r="BH18" s="87">
        <f>+BG18*(1+[1]Autodecl!$CL$29)</f>
        <v>20772.542448</v>
      </c>
      <c r="BI18" s="87">
        <f>+BH18*(1+[1]Autodecl!$CL$29)</f>
        <v>20772.542448</v>
      </c>
      <c r="BJ18" s="87">
        <f>+[1]Autodecl!$CS$34</f>
        <v>8496.1137600000002</v>
      </c>
      <c r="BK18" s="86">
        <v>2</v>
      </c>
      <c r="BL18" s="86">
        <v>2</v>
      </c>
      <c r="BM18" s="86">
        <v>2</v>
      </c>
      <c r="BN18" s="86">
        <v>2</v>
      </c>
      <c r="BO18" s="86">
        <v>2</v>
      </c>
      <c r="BP18" s="86">
        <v>2</v>
      </c>
    </row>
    <row r="19" spans="2:68" s="7" customFormat="1" ht="20.100000000000001" customHeight="1" x14ac:dyDescent="0.25">
      <c r="B19" s="98" t="s">
        <v>97</v>
      </c>
      <c r="C19" s="86">
        <v>11</v>
      </c>
      <c r="D19" s="61" t="s">
        <v>124</v>
      </c>
      <c r="E19" s="123" t="s">
        <v>252</v>
      </c>
      <c r="F19" s="119">
        <v>4</v>
      </c>
      <c r="G19" s="26"/>
      <c r="H19" s="26"/>
      <c r="I19" s="84"/>
      <c r="J19" s="26"/>
      <c r="K19" s="78"/>
      <c r="L19" s="78"/>
      <c r="M19" s="78">
        <v>90</v>
      </c>
      <c r="N19" s="78">
        <v>90</v>
      </c>
      <c r="O19" s="78"/>
      <c r="P19" s="78"/>
      <c r="Q19" s="102">
        <v>4133.8098359999994</v>
      </c>
      <c r="R19" s="102">
        <v>1568.1276</v>
      </c>
      <c r="S19" s="101"/>
      <c r="T19" s="101"/>
      <c r="U19" s="100" t="s">
        <v>238</v>
      </c>
      <c r="V19" s="72"/>
      <c r="W19" s="72"/>
      <c r="X19" s="72">
        <v>3206.6</v>
      </c>
      <c r="Y19" s="72">
        <v>3304.7</v>
      </c>
      <c r="Z19" s="72">
        <v>3365.5</v>
      </c>
      <c r="AA19" s="72">
        <v>3426.3</v>
      </c>
      <c r="AB19" s="72">
        <v>3463.7</v>
      </c>
      <c r="AC19" s="72">
        <v>3547.8</v>
      </c>
      <c r="AD19" s="72">
        <v>4219.3999999999996</v>
      </c>
      <c r="AE19" s="72">
        <v>4348.5</v>
      </c>
      <c r="AF19" s="72">
        <v>4428.5</v>
      </c>
      <c r="AG19" s="72">
        <v>4508.5</v>
      </c>
      <c r="AH19" s="72">
        <v>4557.7</v>
      </c>
      <c r="AI19" s="72">
        <v>4668.3999999999996</v>
      </c>
      <c r="AJ19" s="27">
        <v>0</v>
      </c>
      <c r="AK19" s="27">
        <v>0</v>
      </c>
      <c r="AL19" s="27">
        <v>5</v>
      </c>
      <c r="AM19" s="27">
        <v>5</v>
      </c>
      <c r="AN19" s="27">
        <v>0</v>
      </c>
      <c r="AO19" s="50">
        <f t="shared" si="14"/>
        <v>10</v>
      </c>
      <c r="AP19" s="96">
        <f t="shared" si="15"/>
        <v>0.4</v>
      </c>
      <c r="AQ19" s="47"/>
      <c r="AR19" s="105">
        <f t="shared" si="6"/>
        <v>0.4</v>
      </c>
      <c r="AS19" s="47"/>
      <c r="AT19" s="132" t="s">
        <v>283</v>
      </c>
      <c r="AU19" s="87"/>
      <c r="AV19" s="87"/>
      <c r="AW19" s="87">
        <f t="shared" si="11"/>
        <v>1335.9507811265189</v>
      </c>
      <c r="AX19" s="87">
        <f t="shared" si="12"/>
        <v>1335.9507811265189</v>
      </c>
      <c r="AY19" s="87">
        <f>+[1]Autodecl!$DF$33</f>
        <v>5291.6260797104769</v>
      </c>
      <c r="AZ19" s="87">
        <f>+AY19*(1+[1]Autodecl!$CZ$29)</f>
        <v>5423.9167317032379</v>
      </c>
      <c r="BA19" s="87">
        <f>+AZ19*(1+[1]Autodecl!$CZ$29)</f>
        <v>5559.5146499958182</v>
      </c>
      <c r="BB19" s="87">
        <f>+BA19*(1+[1]Autodecl!$CZ$29)</f>
        <v>5698.5025162457132</v>
      </c>
      <c r="BC19" s="87">
        <f>+BB19*(1+[1]Autodecl!$CZ$29)</f>
        <v>5840.9650791518552</v>
      </c>
      <c r="BD19" s="87">
        <f>+[1]Autodecl!$DG$33</f>
        <v>1335.9507811265189</v>
      </c>
      <c r="BE19" s="87">
        <f t="shared" ref="BE19" si="16">+BD19*1.025</f>
        <v>1369.3495506546817</v>
      </c>
      <c r="BF19" s="87">
        <f>+BE19*(1+[1]Autodecl!$CZ$29)</f>
        <v>1403.5832894210487</v>
      </c>
      <c r="BG19" s="87">
        <f>+BF19*(1+[1]Autodecl!$CZ$29)</f>
        <v>1438.6728716565747</v>
      </c>
      <c r="BH19" s="87">
        <f>+BG19*(1+[1]Autodecl!$CZ$29)</f>
        <v>1474.639693447989</v>
      </c>
      <c r="BI19" s="87">
        <f>+BH19*(1+[1]Autodecl!$CZ$29)</f>
        <v>1511.5056857841885</v>
      </c>
      <c r="BJ19" s="87">
        <f>+[1]Autodecl!$DG$34</f>
        <v>1335.9507811265189</v>
      </c>
      <c r="BK19" s="67">
        <v>1</v>
      </c>
      <c r="BL19" s="67">
        <v>1</v>
      </c>
      <c r="BM19" s="67">
        <v>1</v>
      </c>
      <c r="BN19" s="67">
        <v>1</v>
      </c>
      <c r="BO19" s="67">
        <v>1</v>
      </c>
      <c r="BP19" s="67">
        <v>1</v>
      </c>
    </row>
    <row r="20" spans="2:68" s="7" customFormat="1" ht="20.100000000000001" customHeight="1" x14ac:dyDescent="0.25">
      <c r="B20" s="137" t="s">
        <v>98</v>
      </c>
      <c r="C20" s="86">
        <v>12</v>
      </c>
      <c r="D20" s="61" t="s">
        <v>125</v>
      </c>
      <c r="E20" s="136" t="s">
        <v>252</v>
      </c>
      <c r="F20" s="119">
        <v>4</v>
      </c>
      <c r="G20" s="26"/>
      <c r="H20" s="26"/>
      <c r="I20" s="84"/>
      <c r="J20" s="26"/>
      <c r="K20" s="78"/>
      <c r="L20" s="78"/>
      <c r="M20" s="78">
        <v>90</v>
      </c>
      <c r="N20" s="78">
        <v>90</v>
      </c>
      <c r="O20" s="78"/>
      <c r="P20" s="78"/>
      <c r="Q20" s="79">
        <v>14081.034239999999</v>
      </c>
      <c r="R20" s="79">
        <v>9436.2544799999978</v>
      </c>
      <c r="S20" s="101"/>
      <c r="T20" s="101"/>
      <c r="U20" s="132" t="s">
        <v>237</v>
      </c>
      <c r="V20" s="101"/>
      <c r="W20" s="101"/>
      <c r="X20" s="101"/>
      <c r="Y20" s="101"/>
      <c r="Z20" s="101"/>
      <c r="AA20" s="101"/>
      <c r="AB20" s="101"/>
      <c r="AC20" s="101"/>
      <c r="AD20" s="101"/>
      <c r="AE20" s="101"/>
      <c r="AF20" s="101"/>
      <c r="AG20" s="101"/>
      <c r="AH20" s="101"/>
      <c r="AI20" s="101"/>
      <c r="AJ20" s="48"/>
      <c r="AK20" s="48"/>
      <c r="AL20" s="48"/>
      <c r="AM20" s="48"/>
      <c r="AN20" s="48"/>
      <c r="AO20" s="50">
        <f t="shared" si="14"/>
        <v>0</v>
      </c>
      <c r="AP20" s="96">
        <f t="shared" si="15"/>
        <v>0</v>
      </c>
      <c r="AQ20" s="47"/>
      <c r="AR20" s="105">
        <f t="shared" si="6"/>
        <v>0</v>
      </c>
      <c r="AS20" s="47"/>
      <c r="AT20" s="142" t="s">
        <v>290</v>
      </c>
      <c r="AU20" s="87"/>
      <c r="AV20" s="87"/>
      <c r="AW20" s="87">
        <f t="shared" ref="AW20:AW21" si="17">+BD20</f>
        <v>11305.655999999999</v>
      </c>
      <c r="AX20" s="87">
        <f t="shared" ref="AX20:AX21" si="18">+BJ20</f>
        <v>9436.2544799999978</v>
      </c>
      <c r="AY20" s="87">
        <f>+[1]Autodecl!$FX$33</f>
        <v>14081.034239999999</v>
      </c>
      <c r="AZ20" s="87">
        <f>+AY20*(1+[1]Autodecl!$FR$29)</f>
        <v>14081.034239999999</v>
      </c>
      <c r="BA20" s="87">
        <f>+AZ20*(1+[1]Autodecl!$FR$29)</f>
        <v>14081.034239999999</v>
      </c>
      <c r="BB20" s="87">
        <f>+BA20*(1+[1]Autodecl!$FR$29)</f>
        <v>14081.034239999999</v>
      </c>
      <c r="BC20" s="87">
        <f>+BB20*(1+[1]Autodecl!$FR$29)</f>
        <v>14081.034239999999</v>
      </c>
      <c r="BD20" s="87">
        <f>+[1]Autodecl!$FY$33</f>
        <v>11305.655999999999</v>
      </c>
      <c r="BE20" s="87">
        <f>+[1]Autodecl!$FX$34</f>
        <v>9436.2544799999978</v>
      </c>
      <c r="BF20" s="87">
        <f>+BE20*(1+[1]Autodecl!$FR$29)</f>
        <v>9436.2544799999978</v>
      </c>
      <c r="BG20" s="87">
        <f>+BF20*(1+[1]Autodecl!$FR$29)</f>
        <v>9436.2544799999978</v>
      </c>
      <c r="BH20" s="87">
        <f>+BG20*(1+[1]Autodecl!$FR$29)</f>
        <v>9436.2544799999978</v>
      </c>
      <c r="BI20" s="87">
        <f>+BH20*(1+[1]Autodecl!$FR$29)</f>
        <v>9436.2544799999978</v>
      </c>
      <c r="BJ20" s="87">
        <f>+[1]Autodecl!$FY$34</f>
        <v>9436.2544799999978</v>
      </c>
      <c r="BK20" s="86">
        <v>1</v>
      </c>
      <c r="BL20" s="86">
        <v>1</v>
      </c>
      <c r="BM20" s="86">
        <v>1</v>
      </c>
      <c r="BN20" s="86">
        <v>1</v>
      </c>
      <c r="BO20" s="86">
        <v>1</v>
      </c>
      <c r="BP20" s="86">
        <v>1</v>
      </c>
    </row>
    <row r="21" spans="2:68" s="7" customFormat="1" ht="20.100000000000001" customHeight="1" x14ac:dyDescent="0.25">
      <c r="B21" s="140" t="s">
        <v>271</v>
      </c>
      <c r="C21" s="86">
        <v>13</v>
      </c>
      <c r="D21" s="61" t="s">
        <v>126</v>
      </c>
      <c r="E21" s="136" t="s">
        <v>252</v>
      </c>
      <c r="F21" s="119">
        <v>4</v>
      </c>
      <c r="G21" s="26"/>
      <c r="H21" s="26"/>
      <c r="I21" s="84"/>
      <c r="J21" s="26"/>
      <c r="K21" s="78"/>
      <c r="L21" s="78"/>
      <c r="M21" s="78">
        <v>90</v>
      </c>
      <c r="N21" s="78">
        <v>90</v>
      </c>
      <c r="O21" s="78"/>
      <c r="P21" s="78"/>
      <c r="Q21" s="79">
        <v>13510.0224</v>
      </c>
      <c r="R21" s="79">
        <v>13627.462464</v>
      </c>
      <c r="S21" s="79"/>
      <c r="T21" s="79"/>
      <c r="U21" s="132" t="s">
        <v>237</v>
      </c>
      <c r="V21" s="72"/>
      <c r="W21" s="72"/>
      <c r="X21" s="72"/>
      <c r="Y21" s="72"/>
      <c r="Z21" s="72"/>
      <c r="AA21" s="72"/>
      <c r="AB21" s="72"/>
      <c r="AC21" s="72"/>
      <c r="AD21" s="72"/>
      <c r="AE21" s="72"/>
      <c r="AF21" s="72"/>
      <c r="AG21" s="72"/>
      <c r="AH21" s="72"/>
      <c r="AI21" s="72"/>
      <c r="AJ21" s="27"/>
      <c r="AK21" s="27"/>
      <c r="AL21" s="27"/>
      <c r="AM21" s="27"/>
      <c r="AN21" s="27"/>
      <c r="AO21" s="50">
        <f t="shared" si="14"/>
        <v>0</v>
      </c>
      <c r="AP21" s="96">
        <f t="shared" si="15"/>
        <v>0</v>
      </c>
      <c r="AQ21" s="47"/>
      <c r="AR21" s="105">
        <f t="shared" si="6"/>
        <v>0</v>
      </c>
      <c r="AS21" s="47"/>
      <c r="AT21" s="142" t="s">
        <v>290</v>
      </c>
      <c r="AU21" s="87"/>
      <c r="AV21" s="87"/>
      <c r="AW21" s="87">
        <f t="shared" si="17"/>
        <v>8693.1436965292414</v>
      </c>
      <c r="AX21" s="87">
        <f t="shared" si="18"/>
        <v>8693.1436965292414</v>
      </c>
      <c r="AY21" s="87">
        <f>+[1]Autodecl!$GL$33</f>
        <v>14342.863863562718</v>
      </c>
      <c r="AZ21" s="87">
        <f>+AY21*(1+[1]Autodecl!$GF$29)</f>
        <v>14428.921046744093</v>
      </c>
      <c r="BA21" s="87">
        <f>+AZ21*(1+[1]Autodecl!$GF$29)</f>
        <v>14515.494573024558</v>
      </c>
      <c r="BB21" s="87">
        <f>+BA21*(1+[1]Autodecl!$GF$29)</f>
        <v>14602.587540462706</v>
      </c>
      <c r="BC21" s="87">
        <f>+BB21*(1+[1]Autodecl!$GF$29)</f>
        <v>14690.203065705482</v>
      </c>
      <c r="BD21" s="87">
        <f>+[1]Autodecl!$GM$33</f>
        <v>8693.1436965292414</v>
      </c>
      <c r="BE21" s="87">
        <f>+[1]Autodecl!$GL$34</f>
        <v>14467.543660546629</v>
      </c>
      <c r="BF21" s="87">
        <f>+BE21*(1+[1]Autodecl!$GF$29)</f>
        <v>14554.348922509909</v>
      </c>
      <c r="BG21" s="87">
        <f>+BF21*(1+[1]Autodecl!$GF$29)</f>
        <v>14641.675016044968</v>
      </c>
      <c r="BH21" s="87">
        <f>+BG21*(1+[1]Autodecl!$GF$29)</f>
        <v>14729.525066141237</v>
      </c>
      <c r="BI21" s="87">
        <f>+BH21*(1+[1]Autodecl!$GF$29)</f>
        <v>14817.902216538085</v>
      </c>
      <c r="BJ21" s="87">
        <f>+[1]Autodecl!$GM$34</f>
        <v>8693.1436965292414</v>
      </c>
      <c r="BK21" s="67">
        <v>1</v>
      </c>
      <c r="BL21" s="67">
        <v>1</v>
      </c>
      <c r="BM21" s="67">
        <v>1</v>
      </c>
      <c r="BN21" s="67">
        <v>1</v>
      </c>
      <c r="BO21" s="67">
        <v>1</v>
      </c>
      <c r="BP21" s="67">
        <v>1</v>
      </c>
    </row>
    <row r="22" spans="2:68" s="7" customFormat="1" ht="20.100000000000001" customHeight="1" x14ac:dyDescent="0.25">
      <c r="B22" s="103" t="s">
        <v>99</v>
      </c>
      <c r="C22" s="86">
        <v>14</v>
      </c>
      <c r="D22" s="61" t="s">
        <v>121</v>
      </c>
      <c r="E22" s="123" t="s">
        <v>252</v>
      </c>
      <c r="F22" s="119">
        <v>4</v>
      </c>
      <c r="G22" s="26"/>
      <c r="H22" s="26"/>
      <c r="I22" s="84"/>
      <c r="J22" s="26"/>
      <c r="K22" s="78"/>
      <c r="L22" s="78"/>
      <c r="M22" s="78">
        <v>90</v>
      </c>
      <c r="N22" s="78">
        <v>90</v>
      </c>
      <c r="O22" s="78"/>
      <c r="P22" s="78"/>
      <c r="Q22" s="79">
        <v>21487.994318880003</v>
      </c>
      <c r="R22" s="79">
        <v>17119.772664480002</v>
      </c>
      <c r="S22" s="101"/>
      <c r="T22" s="101"/>
      <c r="U22" s="100" t="s">
        <v>238</v>
      </c>
      <c r="V22" s="72"/>
      <c r="W22" s="72"/>
      <c r="X22" s="72">
        <v>16000</v>
      </c>
      <c r="Y22" s="72">
        <f>+X22*1.02</f>
        <v>16320</v>
      </c>
      <c r="Z22" s="72">
        <f t="shared" ref="Z22:AC22" si="19">+Y22*1.02</f>
        <v>16646.400000000001</v>
      </c>
      <c r="AA22" s="72">
        <f t="shared" si="19"/>
        <v>16979.328000000001</v>
      </c>
      <c r="AB22" s="72">
        <f t="shared" si="19"/>
        <v>17318.914560000001</v>
      </c>
      <c r="AC22" s="72">
        <f t="shared" si="19"/>
        <v>17665.2928512</v>
      </c>
      <c r="AD22" s="72">
        <v>16000</v>
      </c>
      <c r="AE22" s="72">
        <f>+AD22*1.02</f>
        <v>16320</v>
      </c>
      <c r="AF22" s="72">
        <f t="shared" ref="AF22:AI22" si="20">+AE22*1.02</f>
        <v>16646.400000000001</v>
      </c>
      <c r="AG22" s="72">
        <f t="shared" si="20"/>
        <v>16979.328000000001</v>
      </c>
      <c r="AH22" s="72">
        <f t="shared" si="20"/>
        <v>17318.914560000001</v>
      </c>
      <c r="AI22" s="72">
        <f t="shared" si="20"/>
        <v>17665.2928512</v>
      </c>
      <c r="AJ22" s="27">
        <v>5</v>
      </c>
      <c r="AK22" s="27">
        <v>3</v>
      </c>
      <c r="AL22" s="27">
        <v>5</v>
      </c>
      <c r="AM22" s="27">
        <v>5</v>
      </c>
      <c r="AN22" s="27">
        <v>0</v>
      </c>
      <c r="AO22" s="50">
        <f t="shared" si="14"/>
        <v>18</v>
      </c>
      <c r="AP22" s="96">
        <f t="shared" si="15"/>
        <v>0.72</v>
      </c>
      <c r="AQ22" s="47"/>
      <c r="AR22" s="105">
        <f t="shared" si="6"/>
        <v>0.72</v>
      </c>
      <c r="AS22" s="47"/>
      <c r="AT22" s="132" t="s">
        <v>284</v>
      </c>
      <c r="AU22" s="87"/>
      <c r="AV22" s="87"/>
      <c r="AW22" s="87">
        <f>+BD22</f>
        <v>7356.7701618058363</v>
      </c>
      <c r="AX22" s="87">
        <f>+BJ22</f>
        <v>9122.6010159939888</v>
      </c>
      <c r="AY22" s="87">
        <f>+[1]Autodecl!$IC$33</f>
        <v>6663.253396384961</v>
      </c>
      <c r="AZ22" s="87">
        <f>+AY22*(1+[1]Autodecl!$IB$28)</f>
        <v>6796.5184643126604</v>
      </c>
      <c r="BA22" s="87">
        <f>+AZ22*(1+[1]Autodecl!$IB$28)</f>
        <v>6932.4488335989136</v>
      </c>
      <c r="BB22" s="87">
        <f>+BA22*(1+[1]Autodecl!$IB$28)</f>
        <v>7071.0978102708923</v>
      </c>
      <c r="BC22" s="87">
        <f>+BB22*(1+[1]Autodecl!$IB$28)</f>
        <v>7212.51976647631</v>
      </c>
      <c r="BD22" s="87">
        <f>+BC22*(1+[1]Autodecl!$IB$28)</f>
        <v>7356.7701618058363</v>
      </c>
      <c r="BE22" s="87">
        <f>+[1]Autodecl!$IC$34</f>
        <v>8262.62080597145</v>
      </c>
      <c r="BF22" s="87">
        <f>+BE22*(1+[1]Autodecl!$IB$28)</f>
        <v>8427.8732220908787</v>
      </c>
      <c r="BG22" s="87">
        <f>+BF22*(1+[1]Autodecl!$IB$28)</f>
        <v>8596.4306865326962</v>
      </c>
      <c r="BH22" s="87">
        <f>+BG22*(1+[1]Autodecl!$IB$28)</f>
        <v>8768.3593002633497</v>
      </c>
      <c r="BI22" s="87">
        <f>+BH22*(1+[1]Autodecl!$IB$28)</f>
        <v>8943.726486268617</v>
      </c>
      <c r="BJ22" s="87">
        <f>+BI22*(1+[1]Autodecl!$IB$28)</f>
        <v>9122.6010159939888</v>
      </c>
      <c r="BK22" s="67">
        <v>1</v>
      </c>
      <c r="BL22" s="67">
        <v>1</v>
      </c>
      <c r="BM22" s="67">
        <v>1</v>
      </c>
      <c r="BN22" s="67">
        <v>1</v>
      </c>
      <c r="BO22" s="67">
        <v>1</v>
      </c>
      <c r="BP22" s="67">
        <v>1</v>
      </c>
    </row>
    <row r="23" spans="2:68" s="7" customFormat="1" ht="20.100000000000001" customHeight="1" x14ac:dyDescent="0.25">
      <c r="B23" s="141" t="s">
        <v>100</v>
      </c>
      <c r="C23" s="86">
        <v>15</v>
      </c>
      <c r="D23" s="64" t="s">
        <v>122</v>
      </c>
      <c r="E23" s="136" t="s">
        <v>252</v>
      </c>
      <c r="F23" s="119">
        <v>4</v>
      </c>
      <c r="G23" s="53"/>
      <c r="H23" s="53"/>
      <c r="I23" s="85"/>
      <c r="J23" s="53"/>
      <c r="K23" s="80"/>
      <c r="L23" s="80"/>
      <c r="M23" s="78">
        <v>90</v>
      </c>
      <c r="N23" s="78">
        <v>90</v>
      </c>
      <c r="O23" s="80"/>
      <c r="P23" s="80"/>
      <c r="Q23" s="81">
        <v>11586.183857279999</v>
      </c>
      <c r="R23" s="81">
        <v>7560.1675382399999</v>
      </c>
      <c r="S23" s="106"/>
      <c r="T23" s="106"/>
      <c r="U23" s="139" t="s">
        <v>237</v>
      </c>
      <c r="V23" s="107"/>
      <c r="W23" s="107"/>
      <c r="X23" s="107"/>
      <c r="Y23" s="107"/>
      <c r="Z23" s="107"/>
      <c r="AA23" s="107"/>
      <c r="AB23" s="107"/>
      <c r="AC23" s="107"/>
      <c r="AD23" s="107"/>
      <c r="AE23" s="107"/>
      <c r="AF23" s="107"/>
      <c r="AG23" s="107"/>
      <c r="AH23" s="107"/>
      <c r="AI23" s="107"/>
      <c r="AJ23" s="58"/>
      <c r="AK23" s="58"/>
      <c r="AL23" s="58"/>
      <c r="AM23" s="58"/>
      <c r="AN23" s="58"/>
      <c r="AO23" s="108">
        <f t="shared" si="14"/>
        <v>0</v>
      </c>
      <c r="AP23" s="109">
        <f t="shared" si="15"/>
        <v>0</v>
      </c>
      <c r="AQ23" s="47"/>
      <c r="AR23" s="105">
        <f t="shared" si="6"/>
        <v>0</v>
      </c>
      <c r="AS23" s="47"/>
      <c r="AT23" s="142" t="s">
        <v>290</v>
      </c>
      <c r="AU23" s="88"/>
      <c r="AV23" s="88"/>
      <c r="AW23" s="87">
        <f t="shared" ref="AW23" si="21">+BD23</f>
        <v>11586.183857279999</v>
      </c>
      <c r="AX23" s="87">
        <f t="shared" ref="AX23" si="22">+BJ23</f>
        <v>6372.416447999999</v>
      </c>
      <c r="AY23" s="87">
        <f>+[1]Autodecl!$IP$33</f>
        <v>11586.183857279999</v>
      </c>
      <c r="AZ23" s="87">
        <f>+AY23*(1+[1]Autodecl!$IJ$29)</f>
        <v>11586.183857279999</v>
      </c>
      <c r="BA23" s="87">
        <f>+AZ23*(1+[1]Autodecl!$IJ$29)</f>
        <v>11586.183857279999</v>
      </c>
      <c r="BB23" s="87">
        <f>+BA23*(1+[1]Autodecl!$IJ$29)</f>
        <v>11586.183857279999</v>
      </c>
      <c r="BC23" s="87">
        <f>+BB23*(1+[1]Autodecl!$IJ$29)</f>
        <v>11586.183857279999</v>
      </c>
      <c r="BD23" s="87">
        <f>+[1]Autodecl!$IQ$33</f>
        <v>11586.183857279999</v>
      </c>
      <c r="BE23" s="87">
        <f>+[1]Autodecl!$IP$34</f>
        <v>7560.1675382399999</v>
      </c>
      <c r="BF23" s="87">
        <f>+BE23*(1+[1]Autodecl!$IJ$29)</f>
        <v>7560.1675382399999</v>
      </c>
      <c r="BG23" s="87">
        <f>+BF23*(1+[1]Autodecl!$IJ$29)</f>
        <v>7560.1675382399999</v>
      </c>
      <c r="BH23" s="87">
        <f>+BG23*(1+[1]Autodecl!$IJ$29)</f>
        <v>7560.1675382399999</v>
      </c>
      <c r="BI23" s="87">
        <f>+BH23*(1+[1]Autodecl!$IJ$29)</f>
        <v>7560.1675382399999</v>
      </c>
      <c r="BJ23" s="87">
        <f>+[1]Autodecl!$IQ$34</f>
        <v>6372.416447999999</v>
      </c>
      <c r="BK23" s="110">
        <v>2</v>
      </c>
      <c r="BL23" s="110">
        <v>2</v>
      </c>
      <c r="BM23" s="110">
        <v>2</v>
      </c>
      <c r="BN23" s="110">
        <v>2</v>
      </c>
      <c r="BO23" s="110">
        <v>2</v>
      </c>
      <c r="BP23" s="110">
        <v>2</v>
      </c>
    </row>
    <row r="24" spans="2:68" s="7" customFormat="1" ht="20.100000000000001" customHeight="1" x14ac:dyDescent="0.25">
      <c r="B24" s="104" t="s">
        <v>232</v>
      </c>
      <c r="C24" s="86">
        <v>16</v>
      </c>
      <c r="D24" s="61" t="s">
        <v>127</v>
      </c>
      <c r="E24" s="123" t="s">
        <v>252</v>
      </c>
      <c r="F24" s="119">
        <v>4</v>
      </c>
      <c r="G24" s="26"/>
      <c r="H24" s="26"/>
      <c r="I24" s="84"/>
      <c r="J24" s="26"/>
      <c r="K24" s="78"/>
      <c r="L24" s="78"/>
      <c r="M24" s="78">
        <v>90</v>
      </c>
      <c r="N24" s="78">
        <v>90</v>
      </c>
      <c r="O24" s="78"/>
      <c r="P24" s="78"/>
      <c r="Q24" s="79">
        <v>18396.809423999999</v>
      </c>
      <c r="R24" s="79">
        <v>9740.3035679999994</v>
      </c>
      <c r="S24" s="79"/>
      <c r="T24" s="79"/>
      <c r="U24" s="100" t="s">
        <v>238</v>
      </c>
      <c r="V24" s="72"/>
      <c r="W24" s="72"/>
      <c r="X24" s="72">
        <v>6263.4</v>
      </c>
      <c r="Y24" s="72">
        <v>6451.3</v>
      </c>
      <c r="Z24" s="72">
        <f>+Y24*1.03</f>
        <v>6644.8389999999999</v>
      </c>
      <c r="AA24" s="72">
        <f t="shared" ref="AA24:AC24" si="23">+Z24*1.03</f>
        <v>6844.1841700000004</v>
      </c>
      <c r="AB24" s="72">
        <f t="shared" si="23"/>
        <v>7049.5096951000005</v>
      </c>
      <c r="AC24" s="72">
        <f t="shared" si="23"/>
        <v>7260.9949859530007</v>
      </c>
      <c r="AD24" s="72">
        <v>6303.6</v>
      </c>
      <c r="AE24" s="72">
        <f>+AD24*1.03</f>
        <v>6492.7080000000005</v>
      </c>
      <c r="AF24" s="72">
        <f t="shared" ref="AF24:AI24" si="24">+AE24*1.03</f>
        <v>6687.4892400000008</v>
      </c>
      <c r="AG24" s="72">
        <f t="shared" si="24"/>
        <v>6888.1139172000012</v>
      </c>
      <c r="AH24" s="72">
        <f t="shared" si="24"/>
        <v>7094.7573347160014</v>
      </c>
      <c r="AI24" s="72">
        <f t="shared" si="24"/>
        <v>7307.6000547574813</v>
      </c>
      <c r="AJ24" s="27">
        <v>3</v>
      </c>
      <c r="AK24" s="27">
        <v>3</v>
      </c>
      <c r="AL24" s="27">
        <v>5</v>
      </c>
      <c r="AM24" s="27">
        <v>5</v>
      </c>
      <c r="AN24" s="27">
        <v>0</v>
      </c>
      <c r="AO24" s="50">
        <f t="shared" si="14"/>
        <v>16</v>
      </c>
      <c r="AP24" s="96">
        <f t="shared" si="15"/>
        <v>0.64</v>
      </c>
      <c r="AQ24" s="47"/>
      <c r="AR24" s="105">
        <f t="shared" si="6"/>
        <v>0.64</v>
      </c>
      <c r="AS24" s="47"/>
      <c r="AT24" s="147" t="s">
        <v>297</v>
      </c>
      <c r="AU24" s="87">
        <v>6702.8830150895983</v>
      </c>
      <c r="AV24" s="87">
        <v>6545.9404865520019</v>
      </c>
      <c r="AW24" s="87">
        <f>+BD24</f>
        <v>6644.7693936271171</v>
      </c>
      <c r="AX24" s="87">
        <f>+BJ24</f>
        <v>6785.1575579523087</v>
      </c>
      <c r="AY24" s="87">
        <f>+[1]Autodecl!$LA$33</f>
        <v>6743.1003131801353</v>
      </c>
      <c r="AZ24" s="87">
        <f>+AY24*(1+[1]Autodecl!$KU$29)</f>
        <v>6783.5589150592159</v>
      </c>
      <c r="BA24" s="87">
        <f>+AZ24*(1+[1]Autodecl!$KU$29)</f>
        <v>6824.2602685495713</v>
      </c>
      <c r="BB24" s="87">
        <f>+BA24*(1+[1]Autodecl!$KU$29)</f>
        <v>6865.2058301608686</v>
      </c>
      <c r="BC24" s="87">
        <f>+[1]Autodecl!$LB$33</f>
        <v>6605.1385622535954</v>
      </c>
      <c r="BD24" s="87">
        <f>+BC24*(1+[1]Autodecl!$KU$29)</f>
        <v>6644.7693936271171</v>
      </c>
      <c r="BE24" s="87">
        <f>+[1]Autodecl!$LA$34</f>
        <v>6585.2161294713133</v>
      </c>
      <c r="BF24" s="87">
        <f>+BE24*(1+[1]Autodecl!$KU$29)</f>
        <v>6624.7274262481415</v>
      </c>
      <c r="BG24" s="87">
        <f>+BF24*(1+[1]Autodecl!$KU$29)</f>
        <v>6664.4757908056299</v>
      </c>
      <c r="BH24" s="87">
        <f>+BG24*(1+[1]Autodecl!$KU$29)</f>
        <v>6704.462645550464</v>
      </c>
      <c r="BI24" s="87">
        <f>+[1]Autodecl!$LB$34</f>
        <v>6744.6894214237664</v>
      </c>
      <c r="BJ24" s="87">
        <f>+BI24*(1+[1]Autodecl!$KU$29)</f>
        <v>6785.1575579523087</v>
      </c>
      <c r="BK24" s="67">
        <v>2</v>
      </c>
      <c r="BL24" s="67">
        <v>2</v>
      </c>
      <c r="BM24" s="67">
        <v>2</v>
      </c>
      <c r="BN24" s="67">
        <v>2</v>
      </c>
      <c r="BO24" s="67">
        <v>1</v>
      </c>
      <c r="BP24" s="67">
        <v>1</v>
      </c>
    </row>
    <row r="25" spans="2:68" s="7" customFormat="1" ht="20.100000000000001" customHeight="1" x14ac:dyDescent="0.25">
      <c r="B25" s="104" t="s">
        <v>233</v>
      </c>
      <c r="C25" s="86">
        <v>17</v>
      </c>
      <c r="D25" s="61" t="s">
        <v>128</v>
      </c>
      <c r="E25" s="123" t="s">
        <v>252</v>
      </c>
      <c r="F25" s="119">
        <v>4</v>
      </c>
      <c r="G25" s="26"/>
      <c r="H25" s="26"/>
      <c r="I25" s="84"/>
      <c r="J25" s="26"/>
      <c r="K25" s="78"/>
      <c r="L25" s="78"/>
      <c r="M25" s="78">
        <v>90</v>
      </c>
      <c r="N25" s="78">
        <v>90</v>
      </c>
      <c r="O25" s="78"/>
      <c r="P25" s="78"/>
      <c r="Q25" s="79">
        <v>799648.91117279988</v>
      </c>
      <c r="R25" s="79">
        <v>354475.04687999992</v>
      </c>
      <c r="S25" s="101"/>
      <c r="T25" s="101"/>
      <c r="U25" s="100" t="s">
        <v>238</v>
      </c>
      <c r="V25" s="72"/>
      <c r="W25" s="72"/>
      <c r="X25" s="72">
        <v>473385.61</v>
      </c>
      <c r="Y25" s="72">
        <v>475371.73649023718</v>
      </c>
      <c r="Z25" s="72">
        <v>477143.97243537189</v>
      </c>
      <c r="AA25" s="72">
        <v>479052.54832511337</v>
      </c>
      <c r="AB25" s="72">
        <v>480968.75851841387</v>
      </c>
      <c r="AC25" s="72">
        <v>482892.63355248753</v>
      </c>
      <c r="AD25" s="72">
        <v>209373.32</v>
      </c>
      <c r="AE25" s="72">
        <v>210251.76220106505</v>
      </c>
      <c r="AF25" s="72">
        <v>211035.60293432308</v>
      </c>
      <c r="AG25" s="72">
        <v>211879.74534606034</v>
      </c>
      <c r="AH25" s="72">
        <v>212727.2643274446</v>
      </c>
      <c r="AI25" s="72">
        <v>213578.17338475437</v>
      </c>
      <c r="AJ25" s="27">
        <v>0</v>
      </c>
      <c r="AK25" s="27">
        <v>0</v>
      </c>
      <c r="AL25" s="27">
        <v>5</v>
      </c>
      <c r="AM25" s="27">
        <v>5</v>
      </c>
      <c r="AN25" s="27">
        <v>3</v>
      </c>
      <c r="AO25" s="50">
        <f t="shared" si="14"/>
        <v>13</v>
      </c>
      <c r="AP25" s="96">
        <f t="shared" si="15"/>
        <v>0.52</v>
      </c>
      <c r="AQ25" s="47"/>
      <c r="AR25" s="105">
        <f t="shared" si="6"/>
        <v>0.52</v>
      </c>
      <c r="AS25" s="47"/>
      <c r="AT25" s="132" t="s">
        <v>292</v>
      </c>
      <c r="AU25" s="87"/>
      <c r="AV25" s="87"/>
      <c r="AW25" s="87">
        <f>+BD25</f>
        <v>288581.25511104829</v>
      </c>
      <c r="AX25" s="87">
        <f>+BJ25</f>
        <v>127636.35859646676</v>
      </c>
      <c r="AY25" s="87">
        <f>+X25</f>
        <v>473385.61</v>
      </c>
      <c r="AZ25" s="87">
        <f t="shared" ref="AZ25:BI25" si="25">+Y25</f>
        <v>475371.73649023718</v>
      </c>
      <c r="BA25" s="87">
        <f t="shared" si="25"/>
        <v>477143.97243537189</v>
      </c>
      <c r="BB25" s="87">
        <f t="shared" si="25"/>
        <v>479052.54832511337</v>
      </c>
      <c r="BC25" s="87">
        <f t="shared" si="25"/>
        <v>480968.75851841387</v>
      </c>
      <c r="BD25" s="87">
        <f>+BC25*0.6</f>
        <v>288581.25511104829</v>
      </c>
      <c r="BE25" s="87">
        <f t="shared" si="25"/>
        <v>209373.32</v>
      </c>
      <c r="BF25" s="87">
        <f t="shared" si="25"/>
        <v>210251.76220106505</v>
      </c>
      <c r="BG25" s="87">
        <f t="shared" si="25"/>
        <v>211035.60293432308</v>
      </c>
      <c r="BH25" s="87">
        <f t="shared" si="25"/>
        <v>211879.74534606034</v>
      </c>
      <c r="BI25" s="87">
        <f t="shared" si="25"/>
        <v>212727.2643274446</v>
      </c>
      <c r="BJ25" s="87">
        <f>+BI25*0.6</f>
        <v>127636.35859646676</v>
      </c>
      <c r="BK25" s="67">
        <v>6</v>
      </c>
      <c r="BL25" s="67">
        <v>6</v>
      </c>
      <c r="BM25" s="67">
        <v>6</v>
      </c>
      <c r="BN25" s="67">
        <v>6</v>
      </c>
      <c r="BO25" s="67">
        <v>6</v>
      </c>
      <c r="BP25" s="67">
        <v>6</v>
      </c>
    </row>
    <row r="26" spans="2:68" s="7" customFormat="1" ht="20.100000000000001" customHeight="1" x14ac:dyDescent="0.25">
      <c r="B26" s="137" t="s">
        <v>101</v>
      </c>
      <c r="C26" s="86">
        <v>18</v>
      </c>
      <c r="D26" s="61" t="s">
        <v>67</v>
      </c>
      <c r="E26" s="136" t="s">
        <v>252</v>
      </c>
      <c r="F26" s="119">
        <v>4</v>
      </c>
      <c r="G26" s="26"/>
      <c r="H26" s="26"/>
      <c r="I26" s="84"/>
      <c r="J26" s="26"/>
      <c r="K26" s="78"/>
      <c r="L26" s="78"/>
      <c r="M26" s="78">
        <v>90</v>
      </c>
      <c r="N26" s="78">
        <v>90</v>
      </c>
      <c r="O26" s="78"/>
      <c r="P26" s="78"/>
      <c r="Q26" s="79">
        <v>24640.186867199998</v>
      </c>
      <c r="R26" s="79">
        <v>27340.494710399995</v>
      </c>
      <c r="S26" s="101"/>
      <c r="T26" s="101"/>
      <c r="U26" s="132" t="s">
        <v>237</v>
      </c>
      <c r="V26" s="101"/>
      <c r="W26" s="101"/>
      <c r="X26" s="101"/>
      <c r="Y26" s="101"/>
      <c r="Z26" s="101"/>
      <c r="AA26" s="101"/>
      <c r="AB26" s="101"/>
      <c r="AC26" s="101"/>
      <c r="AD26" s="101"/>
      <c r="AE26" s="101"/>
      <c r="AF26" s="101"/>
      <c r="AG26" s="101"/>
      <c r="AH26" s="101"/>
      <c r="AI26" s="101"/>
      <c r="AJ26" s="48"/>
      <c r="AK26" s="48"/>
      <c r="AL26" s="48"/>
      <c r="AM26" s="48"/>
      <c r="AN26" s="48"/>
      <c r="AO26" s="50">
        <f t="shared" ref="AO26:AO45" si="26">SUM(AJ26:AN26)</f>
        <v>0</v>
      </c>
      <c r="AP26" s="96">
        <f t="shared" ref="AP26:AP45" si="27">+AO26/25</f>
        <v>0</v>
      </c>
      <c r="AQ26" s="47"/>
      <c r="AR26" s="105">
        <f t="shared" si="6"/>
        <v>0</v>
      </c>
      <c r="AS26" s="47"/>
      <c r="AT26" s="142" t="s">
        <v>290</v>
      </c>
      <c r="AU26" s="87"/>
      <c r="AV26" s="87"/>
      <c r="AW26" s="87">
        <f t="shared" ref="AW26:AW32" si="28">+BD26</f>
        <v>13226.198399999999</v>
      </c>
      <c r="AX26" s="87">
        <f t="shared" ref="AX26:AX32" si="29">+BJ26</f>
        <v>13226.198399999999</v>
      </c>
      <c r="AY26" s="87">
        <f>+[1]Autodecl!$NE$33</f>
        <v>24640.186867199998</v>
      </c>
      <c r="AZ26" s="87">
        <f>+AY26*(1+[1]Autodecl!$MY$29)</f>
        <v>24640.186867199998</v>
      </c>
      <c r="BA26" s="87">
        <f>+AZ26*(1+[1]Autodecl!$MY$29)</f>
        <v>24640.186867199998</v>
      </c>
      <c r="BB26" s="87">
        <f>+BA26*(1+[1]Autodecl!$MY$29)</f>
        <v>24640.186867199998</v>
      </c>
      <c r="BC26" s="87">
        <f>+BB26*(1+[1]Autodecl!$MY$29)</f>
        <v>24640.186867199998</v>
      </c>
      <c r="BD26" s="87">
        <f>+[1]Autodecl!$NF$33</f>
        <v>13226.198399999999</v>
      </c>
      <c r="BE26" s="87">
        <f>+[1]Autodecl!$NE$34</f>
        <v>27340.494710399995</v>
      </c>
      <c r="BF26" s="87">
        <f>+BE26*(1+[1]Autodecl!$MY$29)</f>
        <v>27340.494710399995</v>
      </c>
      <c r="BG26" s="87">
        <f>+BF26*(1+[1]Autodecl!$MY$29)</f>
        <v>27340.494710399995</v>
      </c>
      <c r="BH26" s="87">
        <f>+BG26*(1+[1]Autodecl!$MY$29)</f>
        <v>27340.494710399995</v>
      </c>
      <c r="BI26" s="87">
        <f>+BH26*(1+[1]Autodecl!$MY$29)</f>
        <v>27340.494710399995</v>
      </c>
      <c r="BJ26" s="87">
        <f>+[1]Autodecl!$NF$34</f>
        <v>13226.198399999999</v>
      </c>
      <c r="BK26" s="86">
        <v>3</v>
      </c>
      <c r="BL26" s="86">
        <v>3</v>
      </c>
      <c r="BM26" s="86">
        <v>3</v>
      </c>
      <c r="BN26" s="86">
        <v>3</v>
      </c>
      <c r="BO26" s="86">
        <v>3</v>
      </c>
      <c r="BP26" s="86">
        <v>3</v>
      </c>
    </row>
    <row r="27" spans="2:68" s="7" customFormat="1" ht="20.100000000000001" customHeight="1" x14ac:dyDescent="0.25">
      <c r="B27" s="137" t="s">
        <v>102</v>
      </c>
      <c r="C27" s="86">
        <v>19</v>
      </c>
      <c r="D27" s="128" t="s">
        <v>272</v>
      </c>
      <c r="E27" s="136" t="s">
        <v>252</v>
      </c>
      <c r="F27" s="119">
        <v>4</v>
      </c>
      <c r="G27" s="26"/>
      <c r="H27" s="26"/>
      <c r="I27" s="84"/>
      <c r="J27" s="26"/>
      <c r="K27" s="78"/>
      <c r="L27" s="78"/>
      <c r="M27" s="78">
        <v>90</v>
      </c>
      <c r="N27" s="78">
        <v>90</v>
      </c>
      <c r="O27" s="78"/>
      <c r="P27" s="78"/>
      <c r="Q27" s="79">
        <v>16498.310688000001</v>
      </c>
      <c r="R27" s="79">
        <v>9371.23776</v>
      </c>
      <c r="S27" s="101"/>
      <c r="T27" s="101"/>
      <c r="U27" s="132" t="s">
        <v>237</v>
      </c>
      <c r="V27" s="72"/>
      <c r="W27" s="72"/>
      <c r="X27" s="72"/>
      <c r="Y27" s="72"/>
      <c r="Z27" s="72"/>
      <c r="AA27" s="72"/>
      <c r="AB27" s="72"/>
      <c r="AC27" s="72"/>
      <c r="AD27" s="72"/>
      <c r="AE27" s="72"/>
      <c r="AF27" s="72"/>
      <c r="AG27" s="72"/>
      <c r="AH27" s="72"/>
      <c r="AI27" s="72"/>
      <c r="AJ27" s="27"/>
      <c r="AK27" s="27"/>
      <c r="AL27" s="27"/>
      <c r="AM27" s="27"/>
      <c r="AN27" s="27"/>
      <c r="AO27" s="50">
        <f t="shared" ref="AO27:AO35" si="30">SUM(AJ27:AN27)</f>
        <v>0</v>
      </c>
      <c r="AP27" s="96">
        <f t="shared" ref="AP27:AP35" si="31">+AO27/25</f>
        <v>0</v>
      </c>
      <c r="AQ27" s="47"/>
      <c r="AR27" s="105">
        <f t="shared" si="6"/>
        <v>0</v>
      </c>
      <c r="AS27" s="47"/>
      <c r="AT27" s="142" t="s">
        <v>290</v>
      </c>
      <c r="AU27" s="87"/>
      <c r="AV27" s="87"/>
      <c r="AW27" s="87">
        <f t="shared" si="28"/>
        <v>16498.310688000001</v>
      </c>
      <c r="AX27" s="87">
        <f t="shared" si="29"/>
        <v>9371.23776</v>
      </c>
      <c r="AY27" s="87">
        <f>+[1]Autodecl!$NS$33</f>
        <v>16498.310688000001</v>
      </c>
      <c r="AZ27" s="87">
        <f>+AY27*(1+[1]Autodecl!$NM$29)</f>
        <v>16498.310688000001</v>
      </c>
      <c r="BA27" s="87">
        <f>+AZ27*(1+[1]Autodecl!$NM$29)</f>
        <v>16498.310688000001</v>
      </c>
      <c r="BB27" s="87">
        <f>+BA27*(1+[1]Autodecl!$NM$29)</f>
        <v>16498.310688000001</v>
      </c>
      <c r="BC27" s="87">
        <f>+BB27*(1+[1]Autodecl!$NM$29)</f>
        <v>16498.310688000001</v>
      </c>
      <c r="BD27" s="87">
        <f t="shared" ref="BD27:BJ27" si="32">+BC27*1</f>
        <v>16498.310688000001</v>
      </c>
      <c r="BE27" s="87">
        <f>+[1]Autodecl!$NS$34</f>
        <v>9371.23776</v>
      </c>
      <c r="BF27" s="87">
        <f>+BE27*(1+[1]Autodecl!$NM$29)</f>
        <v>9371.23776</v>
      </c>
      <c r="BG27" s="87">
        <f>+BF27*(1+[1]Autodecl!$NM$29)</f>
        <v>9371.23776</v>
      </c>
      <c r="BH27" s="87">
        <f>+BG27*(1+[1]Autodecl!$NM$29)</f>
        <v>9371.23776</v>
      </c>
      <c r="BI27" s="87">
        <f>+BH27*(1+[1]Autodecl!$NM$29)</f>
        <v>9371.23776</v>
      </c>
      <c r="BJ27" s="87">
        <f t="shared" si="32"/>
        <v>9371.23776</v>
      </c>
      <c r="BK27" s="67">
        <v>1</v>
      </c>
      <c r="BL27" s="67">
        <v>1</v>
      </c>
      <c r="BM27" s="67">
        <v>1</v>
      </c>
      <c r="BN27" s="67">
        <v>1</v>
      </c>
      <c r="BO27" s="67">
        <v>1</v>
      </c>
      <c r="BP27" s="67">
        <v>1</v>
      </c>
    </row>
    <row r="28" spans="2:68" s="7" customFormat="1" ht="20.100000000000001" customHeight="1" x14ac:dyDescent="0.25">
      <c r="B28" s="137" t="s">
        <v>103</v>
      </c>
      <c r="C28" s="86">
        <v>20</v>
      </c>
      <c r="D28" s="61" t="s">
        <v>129</v>
      </c>
      <c r="E28" s="136" t="s">
        <v>252</v>
      </c>
      <c r="F28" s="119">
        <v>4</v>
      </c>
      <c r="G28" s="26"/>
      <c r="H28" s="26"/>
      <c r="I28" s="84"/>
      <c r="J28" s="26"/>
      <c r="K28" s="78"/>
      <c r="L28" s="78"/>
      <c r="M28" s="78">
        <v>90</v>
      </c>
      <c r="N28" s="78">
        <v>90</v>
      </c>
      <c r="O28" s="78"/>
      <c r="P28" s="78"/>
      <c r="Q28" s="79">
        <v>15316.442323199999</v>
      </c>
      <c r="R28" s="79">
        <v>19973.640959999997</v>
      </c>
      <c r="S28" s="101"/>
      <c r="T28" s="101"/>
      <c r="U28" s="132" t="s">
        <v>237</v>
      </c>
      <c r="V28" s="101"/>
      <c r="W28" s="101"/>
      <c r="X28" s="101"/>
      <c r="Y28" s="101"/>
      <c r="Z28" s="101"/>
      <c r="AA28" s="101"/>
      <c r="AB28" s="101"/>
      <c r="AC28" s="101"/>
      <c r="AD28" s="101"/>
      <c r="AE28" s="101"/>
      <c r="AF28" s="101"/>
      <c r="AG28" s="101"/>
      <c r="AH28" s="101"/>
      <c r="AI28" s="101"/>
      <c r="AJ28" s="48"/>
      <c r="AK28" s="48"/>
      <c r="AL28" s="48"/>
      <c r="AM28" s="48"/>
      <c r="AN28" s="48"/>
      <c r="AO28" s="50">
        <f t="shared" si="30"/>
        <v>0</v>
      </c>
      <c r="AP28" s="96">
        <f t="shared" si="31"/>
        <v>0</v>
      </c>
      <c r="AQ28" s="47"/>
      <c r="AR28" s="105">
        <f t="shared" si="6"/>
        <v>0</v>
      </c>
      <c r="AS28" s="47"/>
      <c r="AT28" s="142" t="s">
        <v>290</v>
      </c>
      <c r="AU28" s="87"/>
      <c r="AV28" s="87"/>
      <c r="AW28" s="87">
        <f t="shared" si="28"/>
        <v>9610.0031232000001</v>
      </c>
      <c r="AX28" s="87">
        <f t="shared" si="29"/>
        <v>9741.7857599999988</v>
      </c>
      <c r="AY28" s="87">
        <f>+[1]Autodecl!$OU$33</f>
        <v>15316.442323199999</v>
      </c>
      <c r="AZ28" s="87">
        <f>+AY28*(1+[1]Autodecl!$OO$29)</f>
        <v>15316.442323199999</v>
      </c>
      <c r="BA28" s="87">
        <f>+AZ28*(1+[1]Autodecl!$OO$29)</f>
        <v>15316.442323199999</v>
      </c>
      <c r="BB28" s="87">
        <f>+BA28*(1+[1]Autodecl!$OO$29)</f>
        <v>15316.442323199999</v>
      </c>
      <c r="BC28" s="87">
        <f>+BB28*(1+[1]Autodecl!$OO$29)</f>
        <v>15316.442323199999</v>
      </c>
      <c r="BD28" s="87">
        <f>+[1]Autodecl!$OV$33</f>
        <v>9610.0031232000001</v>
      </c>
      <c r="BE28" s="87">
        <f>+[1]Autodecl!$OU$34</f>
        <v>19973.640959999997</v>
      </c>
      <c r="BF28" s="87">
        <f>+BE28*(1+[1]Autodecl!$OO$29)</f>
        <v>19973.640959999997</v>
      </c>
      <c r="BG28" s="87">
        <f>+BF28*(1+[1]Autodecl!$OO$29)</f>
        <v>19973.640959999997</v>
      </c>
      <c r="BH28" s="87">
        <f>+BG28*(1+[1]Autodecl!$OO$29)</f>
        <v>19973.640959999997</v>
      </c>
      <c r="BI28" s="87">
        <f>+BH28*(1+[1]Autodecl!$OO$29)</f>
        <v>19973.640959999997</v>
      </c>
      <c r="BJ28" s="87">
        <f>+[1]Autodecl!$OV$34</f>
        <v>9741.7857599999988</v>
      </c>
      <c r="BK28" s="86">
        <v>6</v>
      </c>
      <c r="BL28" s="86">
        <v>6</v>
      </c>
      <c r="BM28" s="86">
        <v>6</v>
      </c>
      <c r="BN28" s="86">
        <v>6</v>
      </c>
      <c r="BO28" s="86">
        <v>6</v>
      </c>
      <c r="BP28" s="86">
        <v>6</v>
      </c>
    </row>
    <row r="29" spans="2:68" s="7" customFormat="1" ht="20.100000000000001" customHeight="1" x14ac:dyDescent="0.25">
      <c r="B29" s="143" t="s">
        <v>234</v>
      </c>
      <c r="C29" s="86">
        <v>21</v>
      </c>
      <c r="D29" s="61" t="s">
        <v>130</v>
      </c>
      <c r="E29" s="136" t="s">
        <v>252</v>
      </c>
      <c r="F29" s="119">
        <v>4</v>
      </c>
      <c r="G29" s="26"/>
      <c r="H29" s="26"/>
      <c r="I29" s="84"/>
      <c r="J29" s="26"/>
      <c r="K29" s="78"/>
      <c r="L29" s="78"/>
      <c r="M29" s="78">
        <v>90</v>
      </c>
      <c r="N29" s="78">
        <v>90</v>
      </c>
      <c r="O29" s="78"/>
      <c r="P29" s="78"/>
      <c r="Q29" s="79">
        <v>10380.862799999999</v>
      </c>
      <c r="R29" s="79">
        <v>11615.497200000002</v>
      </c>
      <c r="S29" s="79"/>
      <c r="T29" s="79"/>
      <c r="U29" s="132" t="s">
        <v>237</v>
      </c>
      <c r="V29" s="72"/>
      <c r="W29" s="72"/>
      <c r="X29" s="72"/>
      <c r="Y29" s="72"/>
      <c r="Z29" s="72"/>
      <c r="AA29" s="72"/>
      <c r="AB29" s="72"/>
      <c r="AC29" s="72"/>
      <c r="AD29" s="72"/>
      <c r="AE29" s="72"/>
      <c r="AF29" s="72"/>
      <c r="AG29" s="72"/>
      <c r="AH29" s="72"/>
      <c r="AI29" s="72"/>
      <c r="AJ29" s="27"/>
      <c r="AK29" s="27"/>
      <c r="AL29" s="27"/>
      <c r="AM29" s="27"/>
      <c r="AN29" s="27"/>
      <c r="AO29" s="50">
        <f t="shared" si="30"/>
        <v>0</v>
      </c>
      <c r="AP29" s="96">
        <f t="shared" si="31"/>
        <v>0</v>
      </c>
      <c r="AQ29" s="47"/>
      <c r="AR29" s="105">
        <f t="shared" si="6"/>
        <v>0</v>
      </c>
      <c r="AS29" s="47"/>
      <c r="AT29" s="142" t="s">
        <v>290</v>
      </c>
      <c r="AU29" s="87"/>
      <c r="AV29" s="87"/>
      <c r="AW29" s="87">
        <f t="shared" si="28"/>
        <v>8237.7713197233606</v>
      </c>
      <c r="AX29" s="87">
        <f t="shared" si="29"/>
        <v>8237.7713197233606</v>
      </c>
      <c r="AY29" s="87">
        <f>+[1]Autodecl!$PI$33</f>
        <v>11466.930729738109</v>
      </c>
      <c r="AZ29" s="87">
        <f>+AY29*(1+[1]Autodecl!$PC$29)</f>
        <v>11581.60003703549</v>
      </c>
      <c r="BA29" s="87">
        <f>+AZ29*(1+[1]Autodecl!$PC$29)</f>
        <v>11697.416037405845</v>
      </c>
      <c r="BB29" s="87">
        <f>+BA29*(1+[1]Autodecl!$PC$29)</f>
        <v>11814.390197779903</v>
      </c>
      <c r="BC29" s="87">
        <f>+BB29*(1+[1]Autodecl!$PC$29)</f>
        <v>11932.534099757702</v>
      </c>
      <c r="BD29" s="87">
        <f>+[1]Autodecl!$PJ$33</f>
        <v>8237.7713197233606</v>
      </c>
      <c r="BE29" s="87">
        <f>+[1]Autodecl!$PI$34</f>
        <v>12830.7352047719</v>
      </c>
      <c r="BF29" s="87">
        <f>+BE29*(1+[1]Autodecl!$PC$29)</f>
        <v>12959.042556819619</v>
      </c>
      <c r="BG29" s="87">
        <f>+BF29*(1+[1]Autodecl!$PC$29)</f>
        <v>13088.632982387815</v>
      </c>
      <c r="BH29" s="87">
        <f>+BG29*(1+[1]Autodecl!$PC$29)</f>
        <v>13219.519312211693</v>
      </c>
      <c r="BI29" s="87">
        <f>+BH29*(1+[1]Autodecl!$PC$29)</f>
        <v>13351.71450533381</v>
      </c>
      <c r="BJ29" s="87">
        <f>+[1]Autodecl!$PJ$34</f>
        <v>8237.7713197233606</v>
      </c>
      <c r="BK29" s="67">
        <v>1</v>
      </c>
      <c r="BL29" s="67">
        <v>1</v>
      </c>
      <c r="BM29" s="67">
        <v>1</v>
      </c>
      <c r="BN29" s="67">
        <v>1</v>
      </c>
      <c r="BO29" s="67">
        <v>1</v>
      </c>
      <c r="BP29" s="67">
        <v>1</v>
      </c>
    </row>
    <row r="30" spans="2:68" s="7" customFormat="1" ht="20.100000000000001" customHeight="1" x14ac:dyDescent="0.25">
      <c r="B30" s="144" t="s">
        <v>104</v>
      </c>
      <c r="C30" s="86">
        <v>22</v>
      </c>
      <c r="D30" s="61" t="s">
        <v>131</v>
      </c>
      <c r="E30" s="136" t="s">
        <v>252</v>
      </c>
      <c r="F30" s="119">
        <v>4</v>
      </c>
      <c r="G30" s="26"/>
      <c r="H30" s="26"/>
      <c r="I30" s="84"/>
      <c r="J30" s="26"/>
      <c r="K30" s="78"/>
      <c r="L30" s="78"/>
      <c r="M30" s="78">
        <v>90</v>
      </c>
      <c r="N30" s="78">
        <v>90</v>
      </c>
      <c r="O30" s="78"/>
      <c r="P30" s="78"/>
      <c r="Q30" s="79">
        <v>36272.631513599998</v>
      </c>
      <c r="R30" s="79">
        <v>20446.605273599998</v>
      </c>
      <c r="S30" s="101"/>
      <c r="T30" s="101"/>
      <c r="U30" s="132" t="s">
        <v>237</v>
      </c>
      <c r="V30" s="72"/>
      <c r="W30" s="72"/>
      <c r="X30" s="72"/>
      <c r="Y30" s="72"/>
      <c r="Z30" s="72"/>
      <c r="AA30" s="72"/>
      <c r="AB30" s="72"/>
      <c r="AC30" s="72"/>
      <c r="AD30" s="72"/>
      <c r="AE30" s="72"/>
      <c r="AF30" s="72"/>
      <c r="AG30" s="72"/>
      <c r="AH30" s="72"/>
      <c r="AI30" s="72"/>
      <c r="AJ30" s="27"/>
      <c r="AK30" s="27"/>
      <c r="AL30" s="27"/>
      <c r="AM30" s="27"/>
      <c r="AN30" s="27"/>
      <c r="AO30" s="50">
        <f t="shared" si="30"/>
        <v>0</v>
      </c>
      <c r="AP30" s="96">
        <f t="shared" si="31"/>
        <v>0</v>
      </c>
      <c r="AQ30" s="47"/>
      <c r="AR30" s="105">
        <f t="shared" si="6"/>
        <v>0</v>
      </c>
      <c r="AS30" s="47"/>
      <c r="AT30" s="142" t="s">
        <v>290</v>
      </c>
      <c r="AU30" s="87"/>
      <c r="AV30" s="87"/>
      <c r="AW30" s="87">
        <f t="shared" si="28"/>
        <v>9309.4272000000001</v>
      </c>
      <c r="AX30" s="87">
        <f t="shared" si="29"/>
        <v>9309.4272000000001</v>
      </c>
      <c r="AY30" s="87">
        <f>+[1]Autodecl!$PW$33</f>
        <v>36272.631513599998</v>
      </c>
      <c r="AZ30" s="87">
        <f>+AY30*(1+[1]Autodecl!$PQ$29)</f>
        <v>36272.631513599998</v>
      </c>
      <c r="BA30" s="87">
        <f>+AZ30*(1+[1]Autodecl!$PQ$29)</f>
        <v>36272.631513599998</v>
      </c>
      <c r="BB30" s="87">
        <f>+BA30*(1+[1]Autodecl!$PQ$29)</f>
        <v>36272.631513599998</v>
      </c>
      <c r="BC30" s="87">
        <f>+BB30*(1+[1]Autodecl!$PQ$29)</f>
        <v>36272.631513599998</v>
      </c>
      <c r="BD30" s="87">
        <f>+[1]Autodecl!$PX$33</f>
        <v>9309.4272000000001</v>
      </c>
      <c r="BE30" s="87">
        <f>+[1]Autodecl!$PW$34</f>
        <v>20446.605273599998</v>
      </c>
      <c r="BF30" s="87">
        <f>+BE30*(1+[1]Autodecl!$PQ$29)</f>
        <v>20446.605273599998</v>
      </c>
      <c r="BG30" s="87">
        <f>+BF30*(1+[1]Autodecl!$PQ$29)</f>
        <v>20446.605273599998</v>
      </c>
      <c r="BH30" s="87">
        <f>+BG30*(1+[1]Autodecl!$PQ$29)</f>
        <v>20446.605273599998</v>
      </c>
      <c r="BI30" s="87">
        <f>+BH30*(1+[1]Autodecl!$PQ$29)</f>
        <v>20446.605273599998</v>
      </c>
      <c r="BJ30" s="87">
        <f>+[1]Autodecl!$PX$34</f>
        <v>9309.4272000000001</v>
      </c>
      <c r="BK30" s="67">
        <v>1</v>
      </c>
      <c r="BL30" s="67">
        <v>1</v>
      </c>
      <c r="BM30" s="67">
        <v>1</v>
      </c>
      <c r="BN30" s="67">
        <v>1</v>
      </c>
      <c r="BO30" s="67">
        <v>1</v>
      </c>
      <c r="BP30" s="67">
        <v>1</v>
      </c>
    </row>
    <row r="31" spans="2:68" s="7" customFormat="1" ht="20.100000000000001" customHeight="1" x14ac:dyDescent="0.25">
      <c r="B31" s="111" t="s">
        <v>105</v>
      </c>
      <c r="C31" s="86">
        <v>23</v>
      </c>
      <c r="D31" s="64" t="s">
        <v>132</v>
      </c>
      <c r="E31" s="123" t="s">
        <v>252</v>
      </c>
      <c r="F31" s="119">
        <v>4</v>
      </c>
      <c r="G31" s="53"/>
      <c r="H31" s="53"/>
      <c r="I31" s="85"/>
      <c r="J31" s="53"/>
      <c r="K31" s="80"/>
      <c r="L31" s="80"/>
      <c r="M31" s="78">
        <v>90</v>
      </c>
      <c r="N31" s="78">
        <v>90</v>
      </c>
      <c r="O31" s="80"/>
      <c r="P31" s="80"/>
      <c r="Q31" s="81">
        <v>21860.392535999996</v>
      </c>
      <c r="R31" s="81">
        <v>11243.813904000001</v>
      </c>
      <c r="S31" s="106"/>
      <c r="T31" s="106"/>
      <c r="U31" s="113" t="s">
        <v>238</v>
      </c>
      <c r="V31" s="107"/>
      <c r="W31" s="107"/>
      <c r="X31" s="107">
        <v>144.4</v>
      </c>
      <c r="Y31" s="107">
        <v>146.1</v>
      </c>
      <c r="Z31" s="107">
        <v>147.80000000000001</v>
      </c>
      <c r="AA31" s="107">
        <v>149.6</v>
      </c>
      <c r="AB31" s="107">
        <v>151.4</v>
      </c>
      <c r="AC31" s="107"/>
      <c r="AD31" s="107">
        <v>61.8</v>
      </c>
      <c r="AE31" s="107">
        <v>625.4</v>
      </c>
      <c r="AF31" s="107">
        <v>632.9</v>
      </c>
      <c r="AG31" s="107">
        <v>640.5</v>
      </c>
      <c r="AH31" s="107">
        <v>648.20000000000005</v>
      </c>
      <c r="AI31" s="107"/>
      <c r="AJ31" s="58">
        <v>0</v>
      </c>
      <c r="AK31" s="58">
        <v>0</v>
      </c>
      <c r="AL31" s="58">
        <v>5</v>
      </c>
      <c r="AM31" s="58">
        <v>5</v>
      </c>
      <c r="AN31" s="58">
        <v>0</v>
      </c>
      <c r="AO31" s="108">
        <f t="shared" si="30"/>
        <v>10</v>
      </c>
      <c r="AP31" s="109">
        <f t="shared" si="31"/>
        <v>0.4</v>
      </c>
      <c r="AQ31" s="47"/>
      <c r="AR31" s="105">
        <f t="shared" si="6"/>
        <v>0.4</v>
      </c>
      <c r="AS31" s="47"/>
      <c r="AT31" s="150" t="s">
        <v>298</v>
      </c>
      <c r="AU31" s="88">
        <v>20224.001359590911</v>
      </c>
      <c r="AV31" s="88">
        <v>52395.861305291073</v>
      </c>
      <c r="AW31" s="87">
        <f t="shared" si="28"/>
        <v>15640.202766527711</v>
      </c>
      <c r="AX31" s="87">
        <f t="shared" si="29"/>
        <v>33946.171163881358</v>
      </c>
      <c r="AY31" s="88">
        <f>+AU31*1.006</f>
        <v>20345.345367748458</v>
      </c>
      <c r="AZ31" s="87">
        <f>+AY31*(1+[1]Autodecl!$QE$29)</f>
        <v>20467.417439954948</v>
      </c>
      <c r="BA31" s="87">
        <f>+AZ31*(1+[1]Autodecl!$QE$29)</f>
        <v>20590.221944594679</v>
      </c>
      <c r="BB31" s="87">
        <f>+BA31*(1+[1]Autodecl!$QE$29)</f>
        <v>20713.763276262249</v>
      </c>
      <c r="BC31" s="87">
        <f>+BB31*(1+[1]Autodecl!$QE$29)</f>
        <v>20838.045855919823</v>
      </c>
      <c r="BD31" s="88">
        <v>15640.202766527711</v>
      </c>
      <c r="BE31" s="88">
        <f>+AV31*1.006</f>
        <v>52710.236473122823</v>
      </c>
      <c r="BF31" s="87">
        <f>+BE31*(1+[1]Autodecl!$QE$29)</f>
        <v>53026.497891961561</v>
      </c>
      <c r="BG31" s="87">
        <f>+BF31*(1+[1]Autodecl!$QE$29)</f>
        <v>53344.656879313334</v>
      </c>
      <c r="BH31" s="87">
        <f>+BG31*(1+[1]Autodecl!$QE$29)</f>
        <v>53664.724820589217</v>
      </c>
      <c r="BI31" s="87">
        <f>+BH31*(1+[1]Autodecl!$QE$29)</f>
        <v>53986.713169512754</v>
      </c>
      <c r="BJ31" s="88">
        <v>33946.171163881358</v>
      </c>
      <c r="BK31" s="110">
        <v>5</v>
      </c>
      <c r="BL31" s="110">
        <v>3</v>
      </c>
      <c r="BM31" s="110">
        <v>3</v>
      </c>
      <c r="BN31" s="110">
        <v>3</v>
      </c>
      <c r="BO31" s="110">
        <v>3</v>
      </c>
      <c r="BP31" s="110">
        <v>3</v>
      </c>
    </row>
    <row r="32" spans="2:68" s="7" customFormat="1" ht="20.100000000000001" customHeight="1" x14ac:dyDescent="0.25">
      <c r="B32" s="98" t="s">
        <v>106</v>
      </c>
      <c r="C32" s="86">
        <v>24</v>
      </c>
      <c r="D32" s="61" t="s">
        <v>133</v>
      </c>
      <c r="E32" s="123" t="s">
        <v>252</v>
      </c>
      <c r="F32" s="119">
        <v>4</v>
      </c>
      <c r="G32" s="26"/>
      <c r="H32" s="26"/>
      <c r="I32" s="84"/>
      <c r="J32" s="26"/>
      <c r="K32" s="78"/>
      <c r="L32" s="78"/>
      <c r="M32" s="78">
        <v>90</v>
      </c>
      <c r="N32" s="78">
        <v>90</v>
      </c>
      <c r="O32" s="78"/>
      <c r="P32" s="78"/>
      <c r="Q32" s="79">
        <v>3587.8507200000004</v>
      </c>
      <c r="R32" s="79">
        <v>6787.5878880000009</v>
      </c>
      <c r="S32" s="79"/>
      <c r="T32" s="79"/>
      <c r="U32" s="100" t="s">
        <v>238</v>
      </c>
      <c r="V32" s="72"/>
      <c r="W32" s="72"/>
      <c r="X32" s="72">
        <v>4970.7</v>
      </c>
      <c r="Y32" s="72">
        <v>4970.7</v>
      </c>
      <c r="Z32" s="72">
        <v>4871.3</v>
      </c>
      <c r="AA32" s="72">
        <v>4725.1000000000004</v>
      </c>
      <c r="AB32" s="72">
        <v>4536.1000000000004</v>
      </c>
      <c r="AC32" s="72">
        <v>4309.3</v>
      </c>
      <c r="AD32" s="72">
        <v>3500</v>
      </c>
      <c r="AE32" s="72">
        <v>3519.3</v>
      </c>
      <c r="AF32" s="72">
        <v>3538.6</v>
      </c>
      <c r="AG32" s="72">
        <v>3558.1</v>
      </c>
      <c r="AH32" s="72">
        <v>3577.6</v>
      </c>
      <c r="AI32" s="72">
        <v>3597.3</v>
      </c>
      <c r="AJ32" s="27">
        <v>3</v>
      </c>
      <c r="AK32" s="27">
        <v>5</v>
      </c>
      <c r="AL32" s="27">
        <v>5</v>
      </c>
      <c r="AM32" s="27">
        <v>5</v>
      </c>
      <c r="AN32" s="27">
        <v>3</v>
      </c>
      <c r="AO32" s="50">
        <f t="shared" si="30"/>
        <v>21</v>
      </c>
      <c r="AP32" s="96">
        <f t="shared" si="31"/>
        <v>0.84</v>
      </c>
      <c r="AQ32" s="47"/>
      <c r="AR32" s="105">
        <f t="shared" si="6"/>
        <v>0.84</v>
      </c>
      <c r="AS32" s="47"/>
      <c r="AT32" s="151" t="s">
        <v>299</v>
      </c>
      <c r="AU32" s="87"/>
      <c r="AV32" s="87"/>
      <c r="AW32" s="87">
        <f t="shared" si="28"/>
        <v>4309.3</v>
      </c>
      <c r="AX32" s="87">
        <f t="shared" si="29"/>
        <v>3597.3</v>
      </c>
      <c r="AY32" s="72">
        <v>4970.7</v>
      </c>
      <c r="AZ32" s="72">
        <v>4970.7</v>
      </c>
      <c r="BA32" s="72">
        <v>4871.3</v>
      </c>
      <c r="BB32" s="72">
        <v>4725.1000000000004</v>
      </c>
      <c r="BC32" s="72">
        <v>4536.1000000000004</v>
      </c>
      <c r="BD32" s="72">
        <v>4309.3</v>
      </c>
      <c r="BE32" s="72">
        <v>3500</v>
      </c>
      <c r="BF32" s="72">
        <v>3519.3</v>
      </c>
      <c r="BG32" s="72">
        <v>3538.6</v>
      </c>
      <c r="BH32" s="72">
        <v>3558.1</v>
      </c>
      <c r="BI32" s="72">
        <v>3577.6</v>
      </c>
      <c r="BJ32" s="72">
        <v>3597.3</v>
      </c>
      <c r="BK32" s="67">
        <v>1</v>
      </c>
      <c r="BL32" s="67">
        <v>1</v>
      </c>
      <c r="BM32" s="67">
        <v>1</v>
      </c>
      <c r="BN32" s="67">
        <v>1</v>
      </c>
      <c r="BO32" s="67">
        <v>1</v>
      </c>
      <c r="BP32" s="67">
        <v>1</v>
      </c>
    </row>
    <row r="33" spans="2:68" s="7" customFormat="1" ht="20.100000000000001" customHeight="1" x14ac:dyDescent="0.25">
      <c r="B33" s="137" t="s">
        <v>107</v>
      </c>
      <c r="C33" s="86">
        <v>25</v>
      </c>
      <c r="D33" s="128" t="s">
        <v>274</v>
      </c>
      <c r="E33" s="136" t="s">
        <v>252</v>
      </c>
      <c r="F33" s="119">
        <v>4</v>
      </c>
      <c r="G33" s="26"/>
      <c r="H33" s="26"/>
      <c r="I33" s="84"/>
      <c r="J33" s="26"/>
      <c r="K33" s="78"/>
      <c r="L33" s="78"/>
      <c r="M33" s="78">
        <v>90</v>
      </c>
      <c r="N33" s="78">
        <v>90</v>
      </c>
      <c r="O33" s="78"/>
      <c r="P33" s="78"/>
      <c r="Q33" s="79">
        <v>34094.831040000005</v>
      </c>
      <c r="R33" s="79">
        <v>35761.067136000005</v>
      </c>
      <c r="S33" s="101"/>
      <c r="T33" s="101"/>
      <c r="U33" s="132" t="s">
        <v>237</v>
      </c>
      <c r="V33" s="72"/>
      <c r="W33" s="72"/>
      <c r="X33" s="72"/>
      <c r="Y33" s="72"/>
      <c r="Z33" s="72"/>
      <c r="AA33" s="72"/>
      <c r="AB33" s="72"/>
      <c r="AC33" s="72"/>
      <c r="AD33" s="72"/>
      <c r="AE33" s="72"/>
      <c r="AF33" s="72"/>
      <c r="AG33" s="72"/>
      <c r="AH33" s="72"/>
      <c r="AI33" s="72"/>
      <c r="AJ33" s="27"/>
      <c r="AK33" s="27"/>
      <c r="AL33" s="27"/>
      <c r="AM33" s="27"/>
      <c r="AN33" s="27"/>
      <c r="AO33" s="50">
        <f t="shared" si="30"/>
        <v>0</v>
      </c>
      <c r="AP33" s="96">
        <f t="shared" si="31"/>
        <v>0</v>
      </c>
      <c r="AQ33" s="47"/>
      <c r="AR33" s="105">
        <f t="shared" si="6"/>
        <v>0</v>
      </c>
      <c r="AS33" s="47"/>
      <c r="AT33" s="128" t="s">
        <v>273</v>
      </c>
      <c r="AU33" s="87"/>
      <c r="AV33" s="87"/>
      <c r="AW33" s="87">
        <f t="shared" ref="AW33:AW42" si="33">+BD33</f>
        <v>13660.059235396531</v>
      </c>
      <c r="AX33" s="87">
        <f t="shared" ref="AX33:AX42" si="34">+BJ33</f>
        <v>13493.102955852793</v>
      </c>
      <c r="AY33" s="87">
        <f>+[1]Autodecl!$RM$33</f>
        <v>35338.914689548932</v>
      </c>
      <c r="AZ33" s="87">
        <f>+AY33*(1+[1]Autodecl!$RG$29)</f>
        <v>35656.964921754872</v>
      </c>
      <c r="BA33" s="87">
        <f>+AZ33*(1+[1]Autodecl!$RG$29)</f>
        <v>35977.877606050664</v>
      </c>
      <c r="BB33" s="87">
        <f>+BA33*(1+[1]Autodecl!$RG$29)</f>
        <v>36301.678504505115</v>
      </c>
      <c r="BC33" s="87">
        <f>+BB33*(1+[1]Autodecl!$RG$29)</f>
        <v>36628.393611045656</v>
      </c>
      <c r="BD33" s="87">
        <f>+[1]Autodecl!$RN$33</f>
        <v>13660.059235396531</v>
      </c>
      <c r="BE33" s="87">
        <f>+[1]Autodecl!$RM$34</f>
        <v>37065.949945424218</v>
      </c>
      <c r="BF33" s="87">
        <f>+BE33*(1+[1]Autodecl!$RG$29)</f>
        <v>37399.54349493303</v>
      </c>
      <c r="BG33" s="87">
        <f>+BF33*(1+[1]Autodecl!$RG$29)</f>
        <v>37736.139386387425</v>
      </c>
      <c r="BH33" s="87">
        <f>+BG33*(1+[1]Autodecl!$RG$29)</f>
        <v>38075.764640864909</v>
      </c>
      <c r="BI33" s="87">
        <f>+BH33*(1+[1]Autodecl!$RG$29)</f>
        <v>38418.446522632687</v>
      </c>
      <c r="BJ33" s="87">
        <f>+[1]Autodecl!$RN$34</f>
        <v>13493.102955852793</v>
      </c>
      <c r="BK33" s="67">
        <v>2</v>
      </c>
      <c r="BL33" s="67">
        <v>2</v>
      </c>
      <c r="BM33" s="67">
        <v>2</v>
      </c>
      <c r="BN33" s="67">
        <v>2</v>
      </c>
      <c r="BO33" s="67">
        <v>2</v>
      </c>
      <c r="BP33" s="67">
        <v>2</v>
      </c>
    </row>
    <row r="34" spans="2:68" s="7" customFormat="1" ht="20.100000000000001" customHeight="1" x14ac:dyDescent="0.25">
      <c r="B34" s="145" t="s">
        <v>235</v>
      </c>
      <c r="C34" s="86">
        <v>26</v>
      </c>
      <c r="D34" s="64" t="s">
        <v>134</v>
      </c>
      <c r="E34" s="136" t="s">
        <v>252</v>
      </c>
      <c r="F34" s="119">
        <v>4</v>
      </c>
      <c r="G34" s="53"/>
      <c r="H34" s="53"/>
      <c r="I34" s="85"/>
      <c r="J34" s="53"/>
      <c r="K34" s="80"/>
      <c r="L34" s="80"/>
      <c r="M34" s="78">
        <v>90</v>
      </c>
      <c r="N34" s="78">
        <v>90</v>
      </c>
      <c r="O34" s="80"/>
      <c r="P34" s="80"/>
      <c r="Q34" s="81">
        <v>14924.0824488</v>
      </c>
      <c r="R34" s="81">
        <v>12674.110577759999</v>
      </c>
      <c r="S34" s="106"/>
      <c r="T34" s="106"/>
      <c r="U34" s="139" t="s">
        <v>237</v>
      </c>
      <c r="V34" s="107"/>
      <c r="W34" s="107"/>
      <c r="X34" s="107"/>
      <c r="Y34" s="107"/>
      <c r="Z34" s="107"/>
      <c r="AA34" s="107"/>
      <c r="AB34" s="107"/>
      <c r="AC34" s="107"/>
      <c r="AD34" s="107"/>
      <c r="AE34" s="107"/>
      <c r="AF34" s="107"/>
      <c r="AG34" s="107"/>
      <c r="AH34" s="107"/>
      <c r="AI34" s="107"/>
      <c r="AJ34" s="58"/>
      <c r="AK34" s="58"/>
      <c r="AL34" s="58"/>
      <c r="AM34" s="58"/>
      <c r="AN34" s="58"/>
      <c r="AO34" s="108">
        <f t="shared" ref="AO34" si="35">SUM(AJ34:AN34)</f>
        <v>0</v>
      </c>
      <c r="AP34" s="109">
        <f t="shared" ref="AP34" si="36">+AO34/25</f>
        <v>0</v>
      </c>
      <c r="AQ34" s="47"/>
      <c r="AR34" s="105">
        <f t="shared" si="6"/>
        <v>0</v>
      </c>
      <c r="AS34" s="47"/>
      <c r="AT34" s="128" t="s">
        <v>273</v>
      </c>
      <c r="AU34" s="88"/>
      <c r="AV34" s="88"/>
      <c r="AW34" s="87">
        <f t="shared" si="33"/>
        <v>7244.9544960000003</v>
      </c>
      <c r="AX34" s="87">
        <f t="shared" si="34"/>
        <v>7802.6339663999997</v>
      </c>
      <c r="AY34" s="88">
        <f>+[1]Autodecl!$UE$33</f>
        <v>14924.0824488</v>
      </c>
      <c r="AZ34" s="87">
        <f>+AY34*(1+[1]Autodecl!$TY$29)</f>
        <v>14924.0824488</v>
      </c>
      <c r="BA34" s="87">
        <f>+AZ34*(1+[1]Autodecl!$TY$29)</f>
        <v>14924.0824488</v>
      </c>
      <c r="BB34" s="87">
        <f>+BA34*(1+[1]Autodecl!$TY$29)</f>
        <v>14924.0824488</v>
      </c>
      <c r="BC34" s="87">
        <f>+BB34*(1+[1]Autodecl!$TY$29)</f>
        <v>14924.0824488</v>
      </c>
      <c r="BD34" s="87">
        <f>+[1]Autodecl!$UF$33</f>
        <v>7244.9544960000003</v>
      </c>
      <c r="BE34" s="87">
        <f>+[1]Autodecl!$UE$34</f>
        <v>12674.110577759999</v>
      </c>
      <c r="BF34" s="87">
        <f>+BE34*(1+[1]Autodecl!$TY$29)</f>
        <v>12674.110577759999</v>
      </c>
      <c r="BG34" s="87">
        <f>+BF34*(1+[1]Autodecl!$TY$29)</f>
        <v>12674.110577759999</v>
      </c>
      <c r="BH34" s="87">
        <f>+BG34*(1+[1]Autodecl!$TY$29)</f>
        <v>12674.110577759999</v>
      </c>
      <c r="BI34" s="87">
        <f>+BH34*(1+[1]Autodecl!$TY$29)</f>
        <v>12674.110577759999</v>
      </c>
      <c r="BJ34" s="87">
        <f>+[1]Autodecl!$UF$34</f>
        <v>7802.6339663999997</v>
      </c>
      <c r="BK34" s="110">
        <v>3</v>
      </c>
      <c r="BL34" s="110">
        <v>3</v>
      </c>
      <c r="BM34" s="110">
        <v>3</v>
      </c>
      <c r="BN34" s="110">
        <v>3</v>
      </c>
      <c r="BO34" s="110">
        <v>3</v>
      </c>
      <c r="BP34" s="110">
        <v>3</v>
      </c>
    </row>
    <row r="35" spans="2:68" s="7" customFormat="1" ht="20.100000000000001" customHeight="1" x14ac:dyDescent="0.25">
      <c r="B35" s="138" t="s">
        <v>108</v>
      </c>
      <c r="C35" s="86">
        <v>27</v>
      </c>
      <c r="D35" s="64" t="s">
        <v>135</v>
      </c>
      <c r="E35" s="136" t="s">
        <v>252</v>
      </c>
      <c r="F35" s="119">
        <v>4</v>
      </c>
      <c r="G35" s="53"/>
      <c r="H35" s="53"/>
      <c r="I35" s="85"/>
      <c r="J35" s="53"/>
      <c r="K35" s="80"/>
      <c r="L35" s="80"/>
      <c r="M35" s="78">
        <v>90</v>
      </c>
      <c r="N35" s="78">
        <v>90</v>
      </c>
      <c r="O35" s="80"/>
      <c r="P35" s="80"/>
      <c r="Q35" s="81">
        <v>16364.661120000002</v>
      </c>
      <c r="R35" s="81">
        <v>8364.9555359999995</v>
      </c>
      <c r="S35" s="106"/>
      <c r="T35" s="106"/>
      <c r="U35" s="139" t="s">
        <v>237</v>
      </c>
      <c r="V35" s="107"/>
      <c r="W35" s="107"/>
      <c r="X35" s="107"/>
      <c r="Y35" s="107"/>
      <c r="Z35" s="107"/>
      <c r="AA35" s="107"/>
      <c r="AB35" s="107"/>
      <c r="AC35" s="107"/>
      <c r="AD35" s="107"/>
      <c r="AE35" s="107"/>
      <c r="AF35" s="107"/>
      <c r="AG35" s="107"/>
      <c r="AH35" s="107"/>
      <c r="AI35" s="107"/>
      <c r="AJ35" s="58"/>
      <c r="AK35" s="58"/>
      <c r="AL35" s="58"/>
      <c r="AM35" s="58"/>
      <c r="AN35" s="58"/>
      <c r="AO35" s="108">
        <f t="shared" si="30"/>
        <v>0</v>
      </c>
      <c r="AP35" s="109">
        <f t="shared" si="31"/>
        <v>0</v>
      </c>
      <c r="AQ35" s="47"/>
      <c r="AR35" s="105">
        <f t="shared" si="6"/>
        <v>0</v>
      </c>
      <c r="AS35" s="47"/>
      <c r="AT35" s="128" t="s">
        <v>273</v>
      </c>
      <c r="AU35" s="88"/>
      <c r="AV35" s="88"/>
      <c r="AW35" s="87">
        <f t="shared" si="33"/>
        <v>9703.193339651174</v>
      </c>
      <c r="AX35" s="87">
        <f t="shared" si="34"/>
        <v>7839.7865279999996</v>
      </c>
      <c r="AY35" s="88">
        <f>+[1]Autodecl!$XR$33</f>
        <v>17368.854831098084</v>
      </c>
      <c r="AZ35" s="88">
        <f>+AY35*(1+[1]Autodecl!$XL$29)</f>
        <v>17629.387653564554</v>
      </c>
      <c r="BA35" s="88">
        <f>+AZ35*(1+[1]Autodecl!$XL$29)</f>
        <v>17893.828468368021</v>
      </c>
      <c r="BB35" s="88">
        <f>+BA35*(1+[1]Autodecl!$XL$29)</f>
        <v>18162.23589539354</v>
      </c>
      <c r="BC35" s="88">
        <f>+BB35*(1+[1]Autodecl!$XL$29)</f>
        <v>18434.669433824442</v>
      </c>
      <c r="BD35" s="88">
        <f>+[1]Autodecl!$XS$33</f>
        <v>9703.193339651174</v>
      </c>
      <c r="BE35" s="88">
        <f>+[1]Autodecl!$XR$34</f>
        <v>8878.258908509204</v>
      </c>
      <c r="BF35" s="88">
        <f>+BE35*(1+[1]Autodecl!$XL$29)</f>
        <v>9011.4327921368404</v>
      </c>
      <c r="BG35" s="88">
        <f>+BF35*(1+[1]Autodecl!$XL$29)</f>
        <v>9146.6042840188929</v>
      </c>
      <c r="BH35" s="88">
        <f>+BG35*(1+[1]Autodecl!$XL$29)</f>
        <v>9283.8033482791761</v>
      </c>
      <c r="BI35" s="88">
        <f>+BH35*(1+[1]Autodecl!$XL$29)</f>
        <v>9423.0603985033631</v>
      </c>
      <c r="BJ35" s="88">
        <f>+[1]Autodecl!$XS$32</f>
        <v>7839.7865279999996</v>
      </c>
      <c r="BK35" s="110">
        <v>3</v>
      </c>
      <c r="BL35" s="110">
        <v>3</v>
      </c>
      <c r="BM35" s="110">
        <v>3</v>
      </c>
      <c r="BN35" s="110">
        <v>3</v>
      </c>
      <c r="BO35" s="110">
        <v>3</v>
      </c>
      <c r="BP35" s="110">
        <v>3</v>
      </c>
    </row>
    <row r="36" spans="2:68" s="7" customFormat="1" ht="20.100000000000001" customHeight="1" x14ac:dyDescent="0.25">
      <c r="B36" s="137" t="s">
        <v>109</v>
      </c>
      <c r="C36" s="86">
        <v>28</v>
      </c>
      <c r="D36" s="61" t="s">
        <v>136</v>
      </c>
      <c r="E36" s="136" t="s">
        <v>252</v>
      </c>
      <c r="F36" s="119">
        <v>4</v>
      </c>
      <c r="G36" s="26"/>
      <c r="H36" s="26"/>
      <c r="I36" s="84"/>
      <c r="J36" s="26"/>
      <c r="K36" s="78"/>
      <c r="L36" s="78"/>
      <c r="M36" s="78">
        <v>90</v>
      </c>
      <c r="N36" s="78">
        <v>90</v>
      </c>
      <c r="O36" s="78"/>
      <c r="P36" s="78"/>
      <c r="Q36" s="79">
        <v>16112.019916800002</v>
      </c>
      <c r="R36" s="79">
        <v>2912.2108416000001</v>
      </c>
      <c r="S36" s="101"/>
      <c r="T36" s="101"/>
      <c r="U36" s="132" t="s">
        <v>237</v>
      </c>
      <c r="V36" s="72"/>
      <c r="W36" s="72"/>
      <c r="X36" s="72"/>
      <c r="Y36" s="72"/>
      <c r="Z36" s="72"/>
      <c r="AA36" s="72"/>
      <c r="AB36" s="72"/>
      <c r="AC36" s="72"/>
      <c r="AD36" s="72"/>
      <c r="AE36" s="72"/>
      <c r="AF36" s="72"/>
      <c r="AG36" s="72"/>
      <c r="AH36" s="72"/>
      <c r="AI36" s="72"/>
      <c r="AJ36" s="27"/>
      <c r="AK36" s="27"/>
      <c r="AL36" s="27"/>
      <c r="AM36" s="27"/>
      <c r="AN36" s="27"/>
      <c r="AO36" s="50">
        <f t="shared" si="26"/>
        <v>0</v>
      </c>
      <c r="AP36" s="96">
        <f t="shared" si="27"/>
        <v>0</v>
      </c>
      <c r="AQ36" s="47"/>
      <c r="AR36" s="105">
        <f t="shared" si="6"/>
        <v>0</v>
      </c>
      <c r="AS36" s="47"/>
      <c r="AT36" s="128" t="s">
        <v>273</v>
      </c>
      <c r="AU36" s="87"/>
      <c r="AV36" s="87"/>
      <c r="AW36" s="87">
        <f t="shared" si="33"/>
        <v>4885.000089506766</v>
      </c>
      <c r="AX36" s="87">
        <f t="shared" si="34"/>
        <v>3332.6556166190603</v>
      </c>
      <c r="AY36" s="87">
        <f>+[1]Autodecl!$YF$33</f>
        <v>16947.781212178514</v>
      </c>
      <c r="AZ36" s="88">
        <f>+AY36*(1+[1]Autodecl!$XZ$29)</f>
        <v>17235.893492785548</v>
      </c>
      <c r="BA36" s="88">
        <f>+AZ36*(1+[1]Autodecl!$XZ$29)</f>
        <v>17528.903682162902</v>
      </c>
      <c r="BB36" s="88">
        <f>+BA36*(1+[1]Autodecl!$XZ$29)</f>
        <v>17826.895044759669</v>
      </c>
      <c r="BC36" s="88">
        <f>+BB36*(1+[1]Autodecl!$XZ$29)</f>
        <v>18129.952260520582</v>
      </c>
      <c r="BD36" s="88">
        <f>+[1]Autodecl!$YG$33</f>
        <v>4885.000089506766</v>
      </c>
      <c r="BE36" s="88">
        <f>+[1]Autodecl!$YF$34</f>
        <v>3063.2727890131309</v>
      </c>
      <c r="BF36" s="88">
        <f>+BE36*(1+[1]Autodecl!$XZ$29)</f>
        <v>3115.3484264263539</v>
      </c>
      <c r="BG36" s="88">
        <f>+BF36*(1+[1]Autodecl!$XZ$29)</f>
        <v>3168.3093496756014</v>
      </c>
      <c r="BH36" s="88">
        <f>+BG36*(1+[1]Autodecl!$XZ$29)</f>
        <v>3222.1706086200866</v>
      </c>
      <c r="BI36" s="88">
        <f>+BH36*(1+[1]Autodecl!$XZ$29)</f>
        <v>3276.9475089666275</v>
      </c>
      <c r="BJ36" s="87">
        <f>+[1]Autodecl!$YG$34</f>
        <v>3332.6556166190603</v>
      </c>
      <c r="BK36" s="67">
        <v>1</v>
      </c>
      <c r="BL36" s="67">
        <v>1</v>
      </c>
      <c r="BM36" s="67">
        <v>1</v>
      </c>
      <c r="BN36" s="67">
        <v>1</v>
      </c>
      <c r="BO36" s="67">
        <v>1</v>
      </c>
      <c r="BP36" s="67">
        <v>1</v>
      </c>
    </row>
    <row r="37" spans="2:68" s="7" customFormat="1" ht="20.100000000000001" customHeight="1" x14ac:dyDescent="0.25">
      <c r="B37" s="98" t="s">
        <v>110</v>
      </c>
      <c r="C37" s="86">
        <v>29</v>
      </c>
      <c r="D37" s="128" t="s">
        <v>275</v>
      </c>
      <c r="E37" s="123" t="s">
        <v>252</v>
      </c>
      <c r="F37" s="119">
        <v>4</v>
      </c>
      <c r="G37" s="26"/>
      <c r="H37" s="26"/>
      <c r="I37" s="84"/>
      <c r="J37" s="26"/>
      <c r="K37" s="78"/>
      <c r="L37" s="78"/>
      <c r="M37" s="78">
        <v>90</v>
      </c>
      <c r="N37" s="78">
        <v>90</v>
      </c>
      <c r="O37" s="78"/>
      <c r="P37" s="78"/>
      <c r="Q37" s="79">
        <v>1627.1629919999998</v>
      </c>
      <c r="R37" s="79">
        <v>2593.8675359999997</v>
      </c>
      <c r="S37" s="101"/>
      <c r="T37" s="101"/>
      <c r="U37" s="100" t="s">
        <v>238</v>
      </c>
      <c r="V37" s="101"/>
      <c r="W37" s="101"/>
      <c r="X37" s="101">
        <v>1200.26</v>
      </c>
      <c r="Y37" s="101">
        <v>1251.56</v>
      </c>
      <c r="Z37" s="101">
        <v>1294.69</v>
      </c>
      <c r="AA37" s="101">
        <v>1347.96</v>
      </c>
      <c r="AB37" s="101">
        <v>1285.6199999999999</v>
      </c>
      <c r="AC37" s="101">
        <v>1240.23</v>
      </c>
      <c r="AD37" s="101">
        <v>711.1</v>
      </c>
      <c r="AE37" s="101">
        <v>741.5</v>
      </c>
      <c r="AF37" s="101">
        <v>767.1</v>
      </c>
      <c r="AG37" s="101">
        <v>798.7</v>
      </c>
      <c r="AH37" s="101">
        <v>758.2</v>
      </c>
      <c r="AI37" s="101">
        <v>743.1</v>
      </c>
      <c r="AJ37" s="48">
        <v>5</v>
      </c>
      <c r="AK37" s="48">
        <v>5</v>
      </c>
      <c r="AL37" s="48">
        <v>5</v>
      </c>
      <c r="AM37" s="48">
        <v>5</v>
      </c>
      <c r="AN37" s="48">
        <v>3</v>
      </c>
      <c r="AO37" s="50">
        <f t="shared" si="26"/>
        <v>23</v>
      </c>
      <c r="AP37" s="96">
        <f t="shared" si="27"/>
        <v>0.92</v>
      </c>
      <c r="AQ37" s="47"/>
      <c r="AR37" s="105">
        <f t="shared" si="6"/>
        <v>0.92</v>
      </c>
      <c r="AS37" s="47"/>
      <c r="AT37" s="128" t="s">
        <v>276</v>
      </c>
      <c r="AU37" s="87">
        <v>1724.7927715199999</v>
      </c>
      <c r="AV37" s="87">
        <v>2749.4995881599998</v>
      </c>
      <c r="AW37" s="87">
        <f t="shared" si="33"/>
        <v>1696.7463483125259</v>
      </c>
      <c r="AX37" s="87">
        <f t="shared" si="34"/>
        <v>2704.7906640900346</v>
      </c>
      <c r="AY37" s="87">
        <f>+[1]Autodecl!$YT$33</f>
        <v>1646.7475257717117</v>
      </c>
      <c r="AZ37" s="88">
        <f>+AY37*(1+[1]Autodecl!$YN$29)</f>
        <v>1656.6280109263421</v>
      </c>
      <c r="BA37" s="88">
        <f>+AZ37*(1+[1]Autodecl!$YN$29)</f>
        <v>1666.5677789919002</v>
      </c>
      <c r="BB37" s="88">
        <f>+BA37*(1+[1]Autodecl!$YN$29)</f>
        <v>1676.5671856658516</v>
      </c>
      <c r="BC37" s="88">
        <f>+BB37*(1+[1]Autodecl!$YN$29)</f>
        <v>1686.6265887798468</v>
      </c>
      <c r="BD37" s="88">
        <f>+BC37*(1+[1]Autodecl!$YN$29)</f>
        <v>1696.7463483125259</v>
      </c>
      <c r="BE37" s="88">
        <f>+[1]Autodecl!$YT$34</f>
        <v>2625.0873256632954</v>
      </c>
      <c r="BF37" s="88">
        <f>+BE37*(1+[1]Autodecl!$YN$29)</f>
        <v>2640.837849617275</v>
      </c>
      <c r="BG37" s="88">
        <f>+BF37*(1+[1]Autodecl!$YN$29)</f>
        <v>2656.6828767149786</v>
      </c>
      <c r="BH37" s="88">
        <f>+BG37*(1+[1]Autodecl!$YN$29)</f>
        <v>2672.6229739752685</v>
      </c>
      <c r="BI37" s="88">
        <f>+BH37*(1+[1]Autodecl!$YN$29)</f>
        <v>2688.6587118191201</v>
      </c>
      <c r="BJ37" s="88">
        <f>+BI37*(1+[1]Autodecl!$YN$29)</f>
        <v>2704.7906640900346</v>
      </c>
      <c r="BK37" s="86">
        <v>1</v>
      </c>
      <c r="BL37" s="86">
        <v>1</v>
      </c>
      <c r="BM37" s="86">
        <v>1</v>
      </c>
      <c r="BN37" s="86">
        <v>1</v>
      </c>
      <c r="BO37" s="86">
        <v>1</v>
      </c>
      <c r="BP37" s="86">
        <v>1</v>
      </c>
    </row>
    <row r="38" spans="2:68" s="7" customFormat="1" ht="20.100000000000001" customHeight="1" x14ac:dyDescent="0.25">
      <c r="B38" s="143" t="s">
        <v>236</v>
      </c>
      <c r="C38" s="86">
        <v>30</v>
      </c>
      <c r="D38" s="61" t="s">
        <v>137</v>
      </c>
      <c r="E38" s="136" t="s">
        <v>252</v>
      </c>
      <c r="F38" s="119">
        <v>4</v>
      </c>
      <c r="G38" s="26"/>
      <c r="H38" s="26"/>
      <c r="I38" s="84"/>
      <c r="J38" s="26"/>
      <c r="K38" s="78"/>
      <c r="L38" s="78"/>
      <c r="M38" s="78">
        <v>90</v>
      </c>
      <c r="N38" s="78">
        <v>90</v>
      </c>
      <c r="O38" s="78"/>
      <c r="P38" s="78"/>
      <c r="Q38" s="79">
        <v>12266.8638192</v>
      </c>
      <c r="R38" s="79">
        <v>14407.85232</v>
      </c>
      <c r="S38" s="79"/>
      <c r="T38" s="79"/>
      <c r="U38" s="132" t="s">
        <v>237</v>
      </c>
      <c r="V38" s="72"/>
      <c r="W38" s="72"/>
      <c r="X38" s="72"/>
      <c r="Y38" s="72"/>
      <c r="Z38" s="72"/>
      <c r="AA38" s="72"/>
      <c r="AB38" s="72"/>
      <c r="AC38" s="72"/>
      <c r="AD38" s="72"/>
      <c r="AE38" s="72"/>
      <c r="AF38" s="72"/>
      <c r="AG38" s="72"/>
      <c r="AH38" s="72"/>
      <c r="AI38" s="72"/>
      <c r="AJ38" s="27"/>
      <c r="AK38" s="27"/>
      <c r="AL38" s="27"/>
      <c r="AM38" s="27"/>
      <c r="AN38" s="27"/>
      <c r="AO38" s="50">
        <f t="shared" si="26"/>
        <v>0</v>
      </c>
      <c r="AP38" s="96">
        <f t="shared" si="27"/>
        <v>0</v>
      </c>
      <c r="AQ38" s="47"/>
      <c r="AR38" s="105">
        <f t="shared" si="6"/>
        <v>0</v>
      </c>
      <c r="AS38" s="47"/>
      <c r="AT38" s="128" t="s">
        <v>273</v>
      </c>
      <c r="AU38" s="87"/>
      <c r="AV38" s="87"/>
      <c r="AW38" s="87">
        <f t="shared" si="33"/>
        <v>8630.0427342387848</v>
      </c>
      <c r="AX38" s="87">
        <f t="shared" si="34"/>
        <v>8630.0427342387848</v>
      </c>
      <c r="AY38" s="87">
        <f>+[1]Autodecl!$AAJ$33</f>
        <v>12564.228346943271</v>
      </c>
      <c r="AZ38" s="88">
        <f>+AY38*(1+[1]Autodecl!$AAD$29)</f>
        <v>12614.485260331045</v>
      </c>
      <c r="BA38" s="88">
        <f>+AZ38*(1+[1]Autodecl!$AAD$29)</f>
        <v>12664.943201372369</v>
      </c>
      <c r="BB38" s="88">
        <f>+BA38*(1+[1]Autodecl!$AAD$29)</f>
        <v>12715.602974177858</v>
      </c>
      <c r="BC38" s="88">
        <f>+BB38*(1+[1]Autodecl!$AAD$29)</f>
        <v>12766.465386074569</v>
      </c>
      <c r="BD38" s="88">
        <f>+[1]Autodecl!$AAK$33</f>
        <v>8630.0427342387848</v>
      </c>
      <c r="BE38" s="88">
        <f>+[1]Autodecl!$AAJ$34</f>
        <v>14757.117157702503</v>
      </c>
      <c r="BF38" s="88">
        <f>+BE38*(1+[1]Autodecl!$AAD$29)</f>
        <v>14816.145626333313</v>
      </c>
      <c r="BG38" s="88">
        <f>+BF38*(1+[1]Autodecl!$AAD$29)</f>
        <v>14875.410208838646</v>
      </c>
      <c r="BH38" s="88">
        <f>+BG38*(1+[1]Autodecl!$AAD$29)</f>
        <v>14934.911849674001</v>
      </c>
      <c r="BI38" s="88">
        <f>+BH38*(1+[1]Autodecl!$AAD$29)</f>
        <v>14994.651497072697</v>
      </c>
      <c r="BJ38" s="88">
        <f>+[1]Autodecl!$AAK$34</f>
        <v>8630.0427342387848</v>
      </c>
      <c r="BK38" s="67">
        <v>1</v>
      </c>
      <c r="BL38" s="67">
        <v>1</v>
      </c>
      <c r="BM38" s="67">
        <v>1</v>
      </c>
      <c r="BN38" s="67">
        <v>1</v>
      </c>
      <c r="BO38" s="67">
        <v>1</v>
      </c>
      <c r="BP38" s="67">
        <v>1</v>
      </c>
    </row>
    <row r="39" spans="2:68" s="7" customFormat="1" ht="20.100000000000001" customHeight="1" x14ac:dyDescent="0.25">
      <c r="B39" s="144" t="s">
        <v>111</v>
      </c>
      <c r="C39" s="86">
        <v>31</v>
      </c>
      <c r="D39" s="61" t="s">
        <v>138</v>
      </c>
      <c r="E39" s="136" t="s">
        <v>252</v>
      </c>
      <c r="F39" s="119">
        <v>4</v>
      </c>
      <c r="G39" s="26"/>
      <c r="H39" s="26"/>
      <c r="I39" s="84"/>
      <c r="J39" s="26"/>
      <c r="K39" s="78"/>
      <c r="L39" s="78"/>
      <c r="M39" s="78">
        <v>90</v>
      </c>
      <c r="N39" s="78">
        <v>90</v>
      </c>
      <c r="O39" s="78"/>
      <c r="P39" s="78"/>
      <c r="Q39" s="79">
        <v>5359.5432000000001</v>
      </c>
      <c r="R39" s="79">
        <v>1718.86968</v>
      </c>
      <c r="S39" s="101"/>
      <c r="T39" s="101"/>
      <c r="U39" s="132" t="s">
        <v>237</v>
      </c>
      <c r="V39" s="72"/>
      <c r="W39" s="72"/>
      <c r="X39" s="72"/>
      <c r="Y39" s="72"/>
      <c r="Z39" s="72"/>
      <c r="AA39" s="72"/>
      <c r="AB39" s="72"/>
      <c r="AC39" s="72"/>
      <c r="AD39" s="72"/>
      <c r="AE39" s="72"/>
      <c r="AF39" s="72"/>
      <c r="AG39" s="72"/>
      <c r="AH39" s="72"/>
      <c r="AI39" s="72"/>
      <c r="AJ39" s="27"/>
      <c r="AK39" s="27"/>
      <c r="AL39" s="27"/>
      <c r="AM39" s="27"/>
      <c r="AN39" s="27"/>
      <c r="AO39" s="50">
        <f t="shared" si="26"/>
        <v>0</v>
      </c>
      <c r="AP39" s="96">
        <f t="shared" si="27"/>
        <v>0</v>
      </c>
      <c r="AQ39" s="47"/>
      <c r="AR39" s="105">
        <f t="shared" si="6"/>
        <v>0</v>
      </c>
      <c r="AS39" s="47"/>
      <c r="AT39" s="128" t="s">
        <v>273</v>
      </c>
      <c r="AU39" s="87"/>
      <c r="AV39" s="87"/>
      <c r="AW39" s="87">
        <f t="shared" si="33"/>
        <v>1673.6375929703099</v>
      </c>
      <c r="AX39" s="87">
        <f t="shared" si="34"/>
        <v>1673.6375929703099</v>
      </c>
      <c r="AY39" s="87">
        <f>+[1]Autodecl!$ADB$33</f>
        <v>5467.2700183200004</v>
      </c>
      <c r="AZ39" s="87">
        <f>+AY39*(1+[1]Autodecl!$ACV$29)</f>
        <v>5521.9427185032009</v>
      </c>
      <c r="BA39" s="87">
        <f>+AZ39*(1+[1]Autodecl!$ACV$29)</f>
        <v>5577.1621456882331</v>
      </c>
      <c r="BB39" s="87">
        <f>+BA39*(1+[1]Autodecl!$ACV$29)</f>
        <v>5632.9337671451158</v>
      </c>
      <c r="BC39" s="87">
        <f>+BB39*(1+[1]Autodecl!$ACV$29)</f>
        <v>5689.2631048165667</v>
      </c>
      <c r="BD39" s="87">
        <f>+[1]Autodecl!$ADC$33</f>
        <v>1673.6375929703099</v>
      </c>
      <c r="BE39" s="87">
        <f>+[1]Autodecl!$ADB$34</f>
        <v>1753.4189605680001</v>
      </c>
      <c r="BF39" s="87">
        <f>+BE39*(1+[1]Autodecl!$ACV$29)</f>
        <v>1770.9531501736801</v>
      </c>
      <c r="BG39" s="87">
        <f>+BF39*(1+[1]Autodecl!$ACV$29)</f>
        <v>1788.6626816754169</v>
      </c>
      <c r="BH39" s="87">
        <f>+BG39*(1+[1]Autodecl!$ACV$29)</f>
        <v>1806.5493084921711</v>
      </c>
      <c r="BI39" s="87">
        <f>+BH39*(1+[1]Autodecl!$ACV$29)</f>
        <v>1824.6148015770927</v>
      </c>
      <c r="BJ39" s="87">
        <f>+[1]Autodecl!$ADC$34</f>
        <v>1673.6375929703099</v>
      </c>
      <c r="BK39" s="67">
        <v>1</v>
      </c>
      <c r="BL39" s="67">
        <v>1</v>
      </c>
      <c r="BM39" s="67">
        <v>1</v>
      </c>
      <c r="BN39" s="67">
        <v>1</v>
      </c>
      <c r="BO39" s="67">
        <v>1</v>
      </c>
      <c r="BP39" s="67">
        <v>1</v>
      </c>
    </row>
    <row r="40" spans="2:68" s="7" customFormat="1" ht="20.100000000000001" customHeight="1" x14ac:dyDescent="0.25">
      <c r="B40" s="138" t="s">
        <v>112</v>
      </c>
      <c r="C40" s="86">
        <v>32</v>
      </c>
      <c r="D40" s="64" t="s">
        <v>139</v>
      </c>
      <c r="E40" s="136" t="s">
        <v>252</v>
      </c>
      <c r="F40" s="119">
        <v>4</v>
      </c>
      <c r="G40" s="53"/>
      <c r="H40" s="53"/>
      <c r="I40" s="85"/>
      <c r="J40" s="53"/>
      <c r="K40" s="80"/>
      <c r="L40" s="80"/>
      <c r="M40" s="78">
        <v>90</v>
      </c>
      <c r="N40" s="78">
        <v>90</v>
      </c>
      <c r="O40" s="80"/>
      <c r="P40" s="80"/>
      <c r="Q40" s="81">
        <v>25797.078719999998</v>
      </c>
      <c r="R40" s="81">
        <v>17162.578684800003</v>
      </c>
      <c r="S40" s="106"/>
      <c r="T40" s="106"/>
      <c r="U40" s="139" t="s">
        <v>237</v>
      </c>
      <c r="V40" s="107"/>
      <c r="W40" s="107"/>
      <c r="X40" s="107"/>
      <c r="Y40" s="107"/>
      <c r="Z40" s="107"/>
      <c r="AA40" s="107"/>
      <c r="AB40" s="107"/>
      <c r="AC40" s="107"/>
      <c r="AD40" s="107"/>
      <c r="AE40" s="107"/>
      <c r="AF40" s="107"/>
      <c r="AG40" s="107"/>
      <c r="AH40" s="107"/>
      <c r="AI40" s="107"/>
      <c r="AJ40" s="58"/>
      <c r="AK40" s="58"/>
      <c r="AL40" s="58"/>
      <c r="AM40" s="58"/>
      <c r="AN40" s="58"/>
      <c r="AO40" s="108">
        <f t="shared" si="26"/>
        <v>0</v>
      </c>
      <c r="AP40" s="109">
        <f t="shared" si="27"/>
        <v>0</v>
      </c>
      <c r="AQ40" s="47"/>
      <c r="AR40" s="105">
        <f t="shared" si="6"/>
        <v>0</v>
      </c>
      <c r="AS40" s="47"/>
      <c r="AT40" s="128" t="s">
        <v>273</v>
      </c>
      <c r="AU40" s="88"/>
      <c r="AV40" s="88"/>
      <c r="AW40" s="87">
        <f t="shared" si="33"/>
        <v>11105.168119675038</v>
      </c>
      <c r="AX40" s="87">
        <f t="shared" si="34"/>
        <v>11105.168119675038</v>
      </c>
      <c r="AY40" s="88">
        <f>+[1]Autodecl!$AFF$33</f>
        <v>26160.412014338224</v>
      </c>
      <c r="AZ40" s="88">
        <f>+AY40*(1+[1]Autodecl!$AEZ$29)</f>
        <v>26212.732838366901</v>
      </c>
      <c r="BA40" s="88">
        <f>+AZ40*(1+[1]Autodecl!$AEZ$29)</f>
        <v>26265.158304043634</v>
      </c>
      <c r="BB40" s="88">
        <f>+BA40*(1+[1]Autodecl!$AEZ$29)</f>
        <v>26317.688620651723</v>
      </c>
      <c r="BC40" s="88">
        <f>+BB40*(1+[1]Autodecl!$AEZ$29)</f>
        <v>26370.323997893025</v>
      </c>
      <c r="BD40" s="88">
        <f>+[1]Autodecl!$AFG$33</f>
        <v>11105.168119675038</v>
      </c>
      <c r="BE40" s="88">
        <f>+[1]Autodecl!$AFF$34</f>
        <v>17404.301258141339</v>
      </c>
      <c r="BF40" s="88">
        <f>+BE40*(1+[1]Autodecl!$AEZ$29)</f>
        <v>17439.10986065762</v>
      </c>
      <c r="BG40" s="88">
        <f>+BF40*(1+[1]Autodecl!$AEZ$29)</f>
        <v>17473.988080378935</v>
      </c>
      <c r="BH40" s="88">
        <f>+BG40*(1+[1]Autodecl!$AEZ$29)</f>
        <v>17508.936056539693</v>
      </c>
      <c r="BI40" s="88">
        <f>+BH40*(1+[1]Autodecl!$AEZ$29)</f>
        <v>17543.953928652772</v>
      </c>
      <c r="BJ40" s="88">
        <f>+[1]Autodecl!$AFG$34</f>
        <v>11105.168119675038</v>
      </c>
      <c r="BK40" s="110">
        <v>4</v>
      </c>
      <c r="BL40" s="110">
        <v>4</v>
      </c>
      <c r="BM40" s="110">
        <v>4</v>
      </c>
      <c r="BN40" s="110">
        <v>4</v>
      </c>
      <c r="BO40" s="110">
        <v>4</v>
      </c>
      <c r="BP40" s="110">
        <v>4</v>
      </c>
    </row>
    <row r="41" spans="2:68" s="7" customFormat="1" ht="20.100000000000001" customHeight="1" x14ac:dyDescent="0.25">
      <c r="B41" s="144" t="s">
        <v>113</v>
      </c>
      <c r="C41" s="86">
        <v>33</v>
      </c>
      <c r="D41" s="61" t="s">
        <v>222</v>
      </c>
      <c r="E41" s="136" t="s">
        <v>252</v>
      </c>
      <c r="F41" s="119">
        <v>4</v>
      </c>
      <c r="G41" s="26"/>
      <c r="H41" s="26"/>
      <c r="I41" s="84"/>
      <c r="J41" s="26"/>
      <c r="K41" s="78"/>
      <c r="L41" s="78"/>
      <c r="M41" s="78">
        <v>90</v>
      </c>
      <c r="N41" s="78">
        <v>90</v>
      </c>
      <c r="O41" s="78"/>
      <c r="P41" s="78"/>
      <c r="Q41" s="79">
        <v>12254.826528</v>
      </c>
      <c r="R41" s="79">
        <v>9784.4224319999994</v>
      </c>
      <c r="S41" s="79"/>
      <c r="T41" s="79"/>
      <c r="U41" s="132" t="s">
        <v>237</v>
      </c>
      <c r="V41" s="72"/>
      <c r="W41" s="72"/>
      <c r="X41" s="72"/>
      <c r="Y41" s="72"/>
      <c r="Z41" s="72"/>
      <c r="AA41" s="72"/>
      <c r="AB41" s="72"/>
      <c r="AC41" s="72"/>
      <c r="AD41" s="72"/>
      <c r="AE41" s="72"/>
      <c r="AF41" s="72"/>
      <c r="AG41" s="72"/>
      <c r="AH41" s="72"/>
      <c r="AI41" s="72"/>
      <c r="AJ41" s="27"/>
      <c r="AK41" s="27"/>
      <c r="AL41" s="27"/>
      <c r="AM41" s="27"/>
      <c r="AN41" s="27"/>
      <c r="AO41" s="50">
        <f t="shared" si="26"/>
        <v>0</v>
      </c>
      <c r="AP41" s="96">
        <f t="shared" si="27"/>
        <v>0</v>
      </c>
      <c r="AQ41" s="47"/>
      <c r="AR41" s="105">
        <f t="shared" si="6"/>
        <v>0</v>
      </c>
      <c r="AS41" s="47"/>
      <c r="AT41" s="128" t="s">
        <v>273</v>
      </c>
      <c r="AU41" s="87"/>
      <c r="AV41" s="87"/>
      <c r="AW41" s="87">
        <f t="shared" si="33"/>
        <v>9057.7068480000016</v>
      </c>
      <c r="AX41" s="87">
        <f t="shared" si="34"/>
        <v>8688.6725760000008</v>
      </c>
      <c r="AY41" s="87">
        <f>+[1]Autodecl!$AFT$33</f>
        <v>12254.826528</v>
      </c>
      <c r="AZ41" s="87">
        <f>+AY41*(1+[1]Autodecl!$AFN$29)</f>
        <v>12254.826528</v>
      </c>
      <c r="BA41" s="87">
        <f>+AZ41*(1+[1]Autodecl!$AFN$29)</f>
        <v>12254.826528</v>
      </c>
      <c r="BB41" s="87">
        <f>+BA41*(1+[1]Autodecl!$AFN$29)</f>
        <v>12254.826528</v>
      </c>
      <c r="BC41" s="87">
        <f>+BB41*(1+[1]Autodecl!$AFN$29)</f>
        <v>12254.826528</v>
      </c>
      <c r="BD41" s="87">
        <f>+[1]Autodecl!$AFU$33</f>
        <v>9057.7068480000016</v>
      </c>
      <c r="BE41" s="87">
        <f>+[1]Autodecl!$AFT$34</f>
        <v>9784.4224319999994</v>
      </c>
      <c r="BF41" s="87">
        <f>+BE41*(1+[1]Autodecl!$AFN$29)</f>
        <v>9784.4224319999994</v>
      </c>
      <c r="BG41" s="87">
        <f>+BF41*(1+[1]Autodecl!$AFN$29)</f>
        <v>9784.4224319999994</v>
      </c>
      <c r="BH41" s="87">
        <f>+BG41*(1+[1]Autodecl!$AFN$29)</f>
        <v>9784.4224319999994</v>
      </c>
      <c r="BI41" s="87">
        <f>+BH41*(1+[1]Autodecl!$AFN$29)</f>
        <v>9784.4224319999994</v>
      </c>
      <c r="BJ41" s="87">
        <f>+[1]Autodecl!$AFU$34</f>
        <v>8688.6725760000008</v>
      </c>
      <c r="BK41" s="67">
        <v>8</v>
      </c>
      <c r="BL41" s="67">
        <v>8</v>
      </c>
      <c r="BM41" s="67">
        <v>8</v>
      </c>
      <c r="BN41" s="67">
        <v>8</v>
      </c>
      <c r="BO41" s="67">
        <v>8</v>
      </c>
      <c r="BP41" s="67">
        <v>8</v>
      </c>
    </row>
    <row r="42" spans="2:68" s="7" customFormat="1" ht="20.100000000000001" customHeight="1" x14ac:dyDescent="0.25">
      <c r="B42" s="154" t="s">
        <v>117</v>
      </c>
      <c r="C42" s="86">
        <v>34</v>
      </c>
      <c r="D42" s="61" t="s">
        <v>141</v>
      </c>
      <c r="E42" s="136" t="s">
        <v>252</v>
      </c>
      <c r="F42" s="119">
        <v>4</v>
      </c>
      <c r="G42" s="26"/>
      <c r="H42" s="26"/>
      <c r="I42" s="84"/>
      <c r="J42" s="26"/>
      <c r="K42" s="78"/>
      <c r="L42" s="78"/>
      <c r="M42" s="78">
        <v>90</v>
      </c>
      <c r="N42" s="78">
        <v>90</v>
      </c>
      <c r="O42" s="78"/>
      <c r="P42" s="78"/>
      <c r="Q42" s="79">
        <v>6101.34</v>
      </c>
      <c r="R42" s="79">
        <v>7263.4999999999991</v>
      </c>
      <c r="S42" s="101"/>
      <c r="T42" s="101"/>
      <c r="U42" s="132" t="s">
        <v>237</v>
      </c>
      <c r="V42" s="72"/>
      <c r="W42" s="72"/>
      <c r="X42" s="72"/>
      <c r="Y42" s="72"/>
      <c r="Z42" s="72"/>
      <c r="AA42" s="72"/>
      <c r="AB42" s="72"/>
      <c r="AC42" s="72"/>
      <c r="AD42" s="72"/>
      <c r="AE42" s="72"/>
      <c r="AF42" s="72"/>
      <c r="AG42" s="72"/>
      <c r="AH42" s="72"/>
      <c r="AI42" s="72"/>
      <c r="AJ42" s="27"/>
      <c r="AK42" s="27"/>
      <c r="AL42" s="27"/>
      <c r="AM42" s="27"/>
      <c r="AN42" s="27"/>
      <c r="AO42" s="50">
        <f t="shared" ref="AO42:AO43" si="37">SUM(AJ42:AN42)</f>
        <v>0</v>
      </c>
      <c r="AP42" s="96">
        <f t="shared" ref="AP42:AP43" si="38">+AO42/25</f>
        <v>0</v>
      </c>
      <c r="AQ42" s="47"/>
      <c r="AR42" s="105">
        <f t="shared" si="6"/>
        <v>0</v>
      </c>
      <c r="AS42" s="47"/>
      <c r="AT42" s="151" t="s">
        <v>303</v>
      </c>
      <c r="AU42" s="87"/>
      <c r="AV42" s="87"/>
      <c r="AW42" s="87">
        <f t="shared" si="33"/>
        <v>1220.268</v>
      </c>
      <c r="AX42" s="87">
        <f t="shared" si="34"/>
        <v>1452.6999999999998</v>
      </c>
      <c r="AY42" s="87">
        <f>+[1]Cargas_municipios!$V$71</f>
        <v>6101.34</v>
      </c>
      <c r="AZ42" s="87">
        <f>+AY42*1</f>
        <v>6101.34</v>
      </c>
      <c r="BA42" s="87">
        <f t="shared" ref="BA42:BI42" si="39">+AZ42*1</f>
        <v>6101.34</v>
      </c>
      <c r="BB42" s="87">
        <f t="shared" si="39"/>
        <v>6101.34</v>
      </c>
      <c r="BC42" s="87">
        <f t="shared" si="39"/>
        <v>6101.34</v>
      </c>
      <c r="BD42" s="87">
        <f>+BC42*0.2</f>
        <v>1220.268</v>
      </c>
      <c r="BE42" s="87">
        <f>+[1]Cargas_municipios!$X$71</f>
        <v>7263.4999999999991</v>
      </c>
      <c r="BF42" s="87">
        <f t="shared" si="39"/>
        <v>7263.4999999999991</v>
      </c>
      <c r="BG42" s="87">
        <f t="shared" si="39"/>
        <v>7263.4999999999991</v>
      </c>
      <c r="BH42" s="87">
        <f t="shared" si="39"/>
        <v>7263.4999999999991</v>
      </c>
      <c r="BI42" s="87">
        <f t="shared" si="39"/>
        <v>7263.4999999999991</v>
      </c>
      <c r="BJ42" s="87">
        <f>+BI42*0.2</f>
        <v>1452.6999999999998</v>
      </c>
      <c r="BK42" s="67">
        <v>4</v>
      </c>
      <c r="BL42" s="67">
        <v>4</v>
      </c>
      <c r="BM42" s="67">
        <v>4</v>
      </c>
      <c r="BN42" s="67">
        <v>4</v>
      </c>
      <c r="BO42" s="67">
        <v>4</v>
      </c>
      <c r="BP42" s="67">
        <v>4</v>
      </c>
    </row>
    <row r="43" spans="2:68" s="7" customFormat="1" ht="20.100000000000001" customHeight="1" x14ac:dyDescent="0.25">
      <c r="B43" s="112" t="s">
        <v>114</v>
      </c>
      <c r="C43" s="86">
        <v>35</v>
      </c>
      <c r="D43" s="131" t="s">
        <v>266</v>
      </c>
      <c r="E43" s="123" t="s">
        <v>252</v>
      </c>
      <c r="F43" s="119">
        <v>4</v>
      </c>
      <c r="G43" s="53"/>
      <c r="H43" s="53"/>
      <c r="I43" s="85"/>
      <c r="J43" s="53"/>
      <c r="K43" s="80"/>
      <c r="L43" s="80"/>
      <c r="M43" s="78">
        <v>90</v>
      </c>
      <c r="N43" s="78">
        <v>90</v>
      </c>
      <c r="O43" s="80"/>
      <c r="P43" s="80"/>
      <c r="Q43" s="81">
        <v>56007.384119999995</v>
      </c>
      <c r="R43" s="81">
        <v>92444.308732800011</v>
      </c>
      <c r="S43" s="106"/>
      <c r="T43" s="106"/>
      <c r="U43" s="113" t="s">
        <v>238</v>
      </c>
      <c r="V43" s="107"/>
      <c r="W43" s="107"/>
      <c r="X43" s="107">
        <v>82438.899999999994</v>
      </c>
      <c r="Y43" s="107">
        <f>+X43*1.02</f>
        <v>84087.678</v>
      </c>
      <c r="Z43" s="107">
        <f>+Y43*1.02</f>
        <v>85769.431559999997</v>
      </c>
      <c r="AA43" s="107">
        <f t="shared" ref="AA43:AC43" si="40">+Z43*1.02</f>
        <v>87484.820191199993</v>
      </c>
      <c r="AB43" s="107">
        <f t="shared" si="40"/>
        <v>89234.51659502399</v>
      </c>
      <c r="AC43" s="107">
        <f t="shared" si="40"/>
        <v>91019.206926924468</v>
      </c>
      <c r="AD43" s="107">
        <v>61024.4</v>
      </c>
      <c r="AE43" s="107">
        <f t="shared" ref="AE43:AI43" si="41">+AD43*1.02</f>
        <v>62244.887999999999</v>
      </c>
      <c r="AF43" s="107">
        <f t="shared" si="41"/>
        <v>63489.785759999999</v>
      </c>
      <c r="AG43" s="107">
        <f t="shared" si="41"/>
        <v>64759.581475200001</v>
      </c>
      <c r="AH43" s="107">
        <f t="shared" si="41"/>
        <v>66054.773104704</v>
      </c>
      <c r="AI43" s="107">
        <f t="shared" si="41"/>
        <v>67375.868566798075</v>
      </c>
      <c r="AJ43" s="58">
        <v>0</v>
      </c>
      <c r="AK43" s="58">
        <v>0</v>
      </c>
      <c r="AL43" s="58">
        <v>5</v>
      </c>
      <c r="AM43" s="58">
        <v>5</v>
      </c>
      <c r="AN43" s="58">
        <v>3</v>
      </c>
      <c r="AO43" s="108">
        <f t="shared" si="37"/>
        <v>13</v>
      </c>
      <c r="AP43" s="109">
        <f t="shared" si="38"/>
        <v>0.52</v>
      </c>
      <c r="AQ43" s="47"/>
      <c r="AR43" s="105">
        <f t="shared" si="6"/>
        <v>0.52</v>
      </c>
      <c r="AS43" s="47"/>
      <c r="AT43" s="146" t="s">
        <v>293</v>
      </c>
      <c r="AU43" s="88"/>
      <c r="AV43" s="88"/>
      <c r="AW43" s="88">
        <f>+BD43</f>
        <v>44600.370899813483</v>
      </c>
      <c r="AX43" s="88">
        <f>+BJ43</f>
        <v>44650.841810617749</v>
      </c>
      <c r="AY43" s="88">
        <f>+[1]Autodecl!$AGV$33</f>
        <v>58054.136979043433</v>
      </c>
      <c r="AZ43" s="88">
        <f>+AY43*(1+[1]Autodecl!$AGP$29)</f>
        <v>58402.461800917692</v>
      </c>
      <c r="BA43" s="88">
        <f>+AZ43*(1+[1]Autodecl!$AGP$29)</f>
        <v>58752.876571723202</v>
      </c>
      <c r="BB43" s="88">
        <f>+BA43*(1+[1]Autodecl!$AGP$29)</f>
        <v>59105.393831153538</v>
      </c>
      <c r="BC43" s="88">
        <f>+BB43*(1+[1]Autodecl!$AGP$29)</f>
        <v>59460.026194140461</v>
      </c>
      <c r="BD43" s="88">
        <f>+[1]Autodecl!$AGW$33</f>
        <v>44600.370899813483</v>
      </c>
      <c r="BE43" s="88">
        <f>+[1]Autodecl!$AGV$34</f>
        <v>95822.624934745007</v>
      </c>
      <c r="BF43" s="88">
        <f>+BE43*(1+[1]Autodecl!$AGP$29)</f>
        <v>96397.560684353477</v>
      </c>
      <c r="BG43" s="88">
        <f>+BF43*(1+[1]Autodecl!$AGP$29)</f>
        <v>96975.946048459591</v>
      </c>
      <c r="BH43" s="88">
        <f>+BG43*(1+[1]Autodecl!$AGP$29)</f>
        <v>97557.801724750345</v>
      </c>
      <c r="BI43" s="88">
        <f>+BH43*(1+[1]Autodecl!$AGP$29)</f>
        <v>98143.148535098851</v>
      </c>
      <c r="BJ43" s="88">
        <f>+[1]Autodecl!$AGW$34</f>
        <v>44650.841810617749</v>
      </c>
      <c r="BK43" s="110">
        <v>6</v>
      </c>
      <c r="BL43" s="110">
        <v>6</v>
      </c>
      <c r="BM43" s="110">
        <v>6</v>
      </c>
      <c r="BN43" s="110">
        <v>6</v>
      </c>
      <c r="BO43" s="110">
        <v>6</v>
      </c>
      <c r="BP43" s="110">
        <v>6</v>
      </c>
    </row>
    <row r="44" spans="2:68" s="7" customFormat="1" ht="20.100000000000001" customHeight="1" x14ac:dyDescent="0.25">
      <c r="B44" s="137" t="s">
        <v>115</v>
      </c>
      <c r="C44" s="86">
        <v>36</v>
      </c>
      <c r="D44" s="62" t="s">
        <v>140</v>
      </c>
      <c r="E44" s="123" t="s">
        <v>252</v>
      </c>
      <c r="F44" s="120">
        <v>4</v>
      </c>
      <c r="G44" s="5"/>
      <c r="H44" s="5"/>
      <c r="I44" s="83"/>
      <c r="J44" s="5"/>
      <c r="K44" s="76"/>
      <c r="L44" s="76"/>
      <c r="M44" s="78">
        <v>90</v>
      </c>
      <c r="N44" s="78">
        <v>90</v>
      </c>
      <c r="O44" s="76"/>
      <c r="P44" s="76"/>
      <c r="Q44" s="77">
        <v>67301.923680000007</v>
      </c>
      <c r="R44" s="77">
        <v>46991.635919999986</v>
      </c>
      <c r="S44" s="70"/>
      <c r="T44" s="70"/>
      <c r="U44" s="133" t="s">
        <v>237</v>
      </c>
      <c r="V44" s="71"/>
      <c r="W44" s="71"/>
      <c r="X44" s="71"/>
      <c r="Y44" s="71"/>
      <c r="Z44" s="71"/>
      <c r="AA44" s="71"/>
      <c r="AB44" s="71"/>
      <c r="AC44" s="71"/>
      <c r="AD44" s="71"/>
      <c r="AE44" s="71"/>
      <c r="AF44" s="71"/>
      <c r="AG44" s="71"/>
      <c r="AH44" s="71"/>
      <c r="AI44" s="71"/>
      <c r="AJ44" s="9"/>
      <c r="AK44" s="9"/>
      <c r="AL44" s="9"/>
      <c r="AM44" s="9"/>
      <c r="AN44" s="9"/>
      <c r="AO44" s="49">
        <f t="shared" si="26"/>
        <v>0</v>
      </c>
      <c r="AP44" s="51">
        <f t="shared" si="27"/>
        <v>0</v>
      </c>
      <c r="AQ44" s="47"/>
      <c r="AR44" s="105">
        <f t="shared" si="6"/>
        <v>0</v>
      </c>
      <c r="AS44" s="47"/>
      <c r="AT44" s="128" t="s">
        <v>273</v>
      </c>
      <c r="AU44" s="87"/>
      <c r="AV44" s="87"/>
      <c r="AW44" s="87">
        <f t="shared" ref="AW44:AW45" si="42">+BD44</f>
        <v>25449.333917658289</v>
      </c>
      <c r="AX44" s="87">
        <f t="shared" ref="AX44:AX45" si="43">+BJ44</f>
        <v>25449.333917658289</v>
      </c>
      <c r="AY44" s="87">
        <f>+[1]Autodecl!$AHJ$33</f>
        <v>68728.047932318077</v>
      </c>
      <c r="AZ44" s="88">
        <f>+AY44*(1+[1]Autodecl!$AHD$29)</f>
        <v>68934.232076115019</v>
      </c>
      <c r="BA44" s="88">
        <f>+AZ44*(1+[1]Autodecl!$AHD$29)</f>
        <v>69141.034772343352</v>
      </c>
      <c r="BB44" s="88">
        <f>+BA44*(1+[1]Autodecl!$AHD$29)</f>
        <v>69348.457876660381</v>
      </c>
      <c r="BC44" s="88">
        <f>+BB44*(1+[1]Autodecl!$AHD$29)</f>
        <v>69556.503250290349</v>
      </c>
      <c r="BD44" s="88">
        <f>+[1]Autodecl!$AHK$33</f>
        <v>25449.333917658289</v>
      </c>
      <c r="BE44" s="88">
        <f>+[1]Autodecl!$AHJ$34</f>
        <v>47987.386234066093</v>
      </c>
      <c r="BF44" s="88">
        <f>+BE44*(1+[1]Autodecl!$AHD$29)</f>
        <v>48131.348392768283</v>
      </c>
      <c r="BG44" s="88">
        <f>+BF44*(1+[1]Autodecl!$AHD$29)</f>
        <v>48275.742437946581</v>
      </c>
      <c r="BH44" s="88">
        <f>+BG44*(1+[1]Autodecl!$AHD$29)</f>
        <v>48420.569665260417</v>
      </c>
      <c r="BI44" s="88">
        <f>+BH44*(1+[1]Autodecl!$AHD$29)</f>
        <v>48565.831374256195</v>
      </c>
      <c r="BJ44" s="88">
        <f>+[1]Autodecl!$AHK$34</f>
        <v>25449.333917658289</v>
      </c>
      <c r="BK44" s="66"/>
      <c r="BL44" s="66"/>
      <c r="BM44" s="66"/>
      <c r="BN44" s="66"/>
      <c r="BO44" s="66"/>
      <c r="BP44" s="66"/>
    </row>
    <row r="45" spans="2:68" s="7" customFormat="1" ht="20.100000000000001" customHeight="1" x14ac:dyDescent="0.25">
      <c r="B45" s="178" t="s">
        <v>145</v>
      </c>
      <c r="C45" s="86">
        <v>37</v>
      </c>
      <c r="D45" s="64" t="s">
        <v>123</v>
      </c>
      <c r="E45" s="123" t="s">
        <v>252</v>
      </c>
      <c r="F45" s="120">
        <v>4</v>
      </c>
      <c r="G45" s="53"/>
      <c r="H45" s="53"/>
      <c r="I45" s="85"/>
      <c r="J45" s="53"/>
      <c r="K45" s="80"/>
      <c r="L45" s="80"/>
      <c r="M45" s="80"/>
      <c r="N45" s="80"/>
      <c r="O45" s="80"/>
      <c r="P45" s="80"/>
      <c r="Q45" s="81">
        <v>24.282720000000001</v>
      </c>
      <c r="R45" s="81">
        <v>22.075200000000006</v>
      </c>
      <c r="S45" s="82"/>
      <c r="T45" s="82"/>
      <c r="U45" s="174" t="s">
        <v>237</v>
      </c>
      <c r="V45" s="73"/>
      <c r="W45" s="73"/>
      <c r="X45" s="73"/>
      <c r="Y45" s="73"/>
      <c r="Z45" s="73"/>
      <c r="AA45" s="73"/>
      <c r="AB45" s="73"/>
      <c r="AC45" s="73"/>
      <c r="AD45" s="73"/>
      <c r="AE45" s="73"/>
      <c r="AF45" s="73"/>
      <c r="AG45" s="73"/>
      <c r="AH45" s="73"/>
      <c r="AI45" s="73"/>
      <c r="AJ45" s="55"/>
      <c r="AK45" s="55"/>
      <c r="AL45" s="55"/>
      <c r="AM45" s="55"/>
      <c r="AN45" s="55"/>
      <c r="AO45" s="56">
        <f t="shared" si="26"/>
        <v>0</v>
      </c>
      <c r="AP45" s="57">
        <f t="shared" si="27"/>
        <v>0</v>
      </c>
      <c r="AQ45" s="47"/>
      <c r="AR45" s="105">
        <f t="shared" si="6"/>
        <v>0</v>
      </c>
      <c r="AS45" s="47"/>
      <c r="AT45" s="197" t="s">
        <v>342</v>
      </c>
      <c r="AU45" s="87"/>
      <c r="AV45" s="87"/>
      <c r="AW45" s="88">
        <f t="shared" si="42"/>
        <v>24.282720000000001</v>
      </c>
      <c r="AX45" s="88">
        <f t="shared" si="43"/>
        <v>22.075200000000006</v>
      </c>
      <c r="AY45" s="81">
        <f>+Q45</f>
        <v>24.282720000000001</v>
      </c>
      <c r="AZ45" s="81">
        <f>+AY45</f>
        <v>24.282720000000001</v>
      </c>
      <c r="BA45" s="81">
        <f t="shared" ref="BA45:BD45" si="44">+AZ45</f>
        <v>24.282720000000001</v>
      </c>
      <c r="BB45" s="81">
        <f t="shared" si="44"/>
        <v>24.282720000000001</v>
      </c>
      <c r="BC45" s="81">
        <f t="shared" si="44"/>
        <v>24.282720000000001</v>
      </c>
      <c r="BD45" s="81">
        <f t="shared" si="44"/>
        <v>24.282720000000001</v>
      </c>
      <c r="BE45" s="81">
        <f>+R45</f>
        <v>22.075200000000006</v>
      </c>
      <c r="BF45" s="81">
        <f>+BE45</f>
        <v>22.075200000000006</v>
      </c>
      <c r="BG45" s="81">
        <f t="shared" ref="BG45:BJ45" si="45">+BF45</f>
        <v>22.075200000000006</v>
      </c>
      <c r="BH45" s="81">
        <f t="shared" si="45"/>
        <v>22.075200000000006</v>
      </c>
      <c r="BI45" s="81">
        <f t="shared" si="45"/>
        <v>22.075200000000006</v>
      </c>
      <c r="BJ45" s="81">
        <f t="shared" si="45"/>
        <v>22.075200000000006</v>
      </c>
      <c r="BK45" s="68"/>
      <c r="BL45" s="68"/>
      <c r="BM45" s="68"/>
      <c r="BN45" s="68"/>
      <c r="BO45" s="68"/>
      <c r="BP45" s="68"/>
    </row>
    <row r="46" spans="2:68" ht="30" customHeight="1" x14ac:dyDescent="0.25">
      <c r="B46" s="59" t="s">
        <v>43</v>
      </c>
      <c r="C46" s="3"/>
      <c r="D46" s="3"/>
      <c r="E46" s="3"/>
      <c r="F46" s="3"/>
      <c r="G46" s="3"/>
      <c r="H46" s="3"/>
      <c r="I46" s="3"/>
      <c r="J46" s="3"/>
      <c r="K46" s="69"/>
      <c r="L46" s="69"/>
      <c r="M46" s="69"/>
      <c r="N46" s="69"/>
      <c r="O46" s="69"/>
      <c r="P46" s="69"/>
      <c r="Q46" s="77">
        <f>SUM(Q9:Q45)</f>
        <v>1390433.4798158405</v>
      </c>
      <c r="R46" s="77">
        <f t="shared" ref="R46:T46" si="46">SUM(R9:R45)</f>
        <v>1312772.8717052802</v>
      </c>
      <c r="S46" s="77">
        <f t="shared" si="46"/>
        <v>0</v>
      </c>
      <c r="T46" s="77">
        <f t="shared" si="46"/>
        <v>0</v>
      </c>
      <c r="U46" s="3"/>
      <c r="V46" s="69"/>
      <c r="W46" s="69"/>
      <c r="X46" s="69"/>
      <c r="Y46" s="69"/>
      <c r="Z46" s="69"/>
      <c r="AA46" s="69"/>
      <c r="AB46" s="69"/>
      <c r="AC46" s="69"/>
      <c r="AD46" s="69"/>
      <c r="AE46" s="69"/>
      <c r="AF46" s="74"/>
      <c r="AG46" s="69"/>
      <c r="AH46" s="69"/>
      <c r="AI46" s="69"/>
      <c r="AJ46" s="3"/>
      <c r="AK46" s="3"/>
      <c r="AL46" s="3"/>
      <c r="AM46" s="3"/>
      <c r="AN46" s="3"/>
      <c r="AO46" s="3"/>
      <c r="AP46" s="3"/>
      <c r="AQ46" s="6"/>
      <c r="AR46" s="6"/>
      <c r="AS46" s="6"/>
      <c r="AT46" s="3"/>
      <c r="AU46" s="77">
        <f t="shared" ref="AU46" si="47">SUM(AU9:AU45)</f>
        <v>28651.677146200509</v>
      </c>
      <c r="AV46" s="77">
        <f t="shared" ref="AV46" si="48">SUM(AV9:AV45)</f>
        <v>61691.301380003075</v>
      </c>
      <c r="AW46" s="77">
        <f t="shared" ref="AW46" si="49">SUM(AW9:AW45)</f>
        <v>831506.97429277713</v>
      </c>
      <c r="AX46" s="77">
        <f t="shared" ref="AX46" si="50">SUM(AX9:AX45)</f>
        <v>671084.77812481567</v>
      </c>
      <c r="AY46" s="77">
        <f t="shared" ref="AY46" si="51">SUM(AY9:AY45)</f>
        <v>1542941.5829647935</v>
      </c>
      <c r="AZ46" s="77">
        <f t="shared" ref="AZ46" si="52">SUM(AZ9:AZ45)</f>
        <v>1553058.1423566192</v>
      </c>
      <c r="BA46" s="77">
        <f t="shared" ref="BA46" si="53">SUM(BA9:BA45)</f>
        <v>1526705.8582237395</v>
      </c>
      <c r="BB46" s="77">
        <f t="shared" ref="BB46" si="54">SUM(BB9:BB45)</f>
        <v>1536411.5186623468</v>
      </c>
      <c r="BC46" s="77">
        <f t="shared" ref="BC46:BD46" si="55">SUM(BC9:BC45)</f>
        <v>1545866.3729122439</v>
      </c>
      <c r="BD46" s="77">
        <f t="shared" si="55"/>
        <v>831506.97429277713</v>
      </c>
      <c r="BE46" s="77">
        <f t="shared" ref="BE46" si="56">SUM(BE9:BE45)</f>
        <v>1180151.2513284932</v>
      </c>
      <c r="BF46" s="77">
        <f t="shared" ref="BF46" si="57">SUM(BF9:BF45)</f>
        <v>1188237.7105754125</v>
      </c>
      <c r="BG46" s="77">
        <f t="shared" ref="BG46" si="58">SUM(BG9:BG45)</f>
        <v>1188965.0593012287</v>
      </c>
      <c r="BH46" s="77">
        <f t="shared" ref="BH46" si="59">SUM(BH9:BH45)</f>
        <v>1196964.5584957998</v>
      </c>
      <c r="BI46" s="77">
        <f t="shared" ref="BI46:BJ46" si="60">SUM(BI9:BI45)</f>
        <v>1205040.8274898368</v>
      </c>
      <c r="BJ46" s="77">
        <f t="shared" si="60"/>
        <v>671084.77812481567</v>
      </c>
      <c r="BK46" s="3"/>
      <c r="BL46" s="3"/>
      <c r="BM46" s="3"/>
      <c r="BN46" s="3"/>
      <c r="BO46" s="3"/>
      <c r="BP46" s="3"/>
    </row>
    <row r="47" spans="2:68" x14ac:dyDescent="0.25">
      <c r="U47" s="2"/>
      <c r="V47" s="2"/>
      <c r="W47" s="2"/>
      <c r="X47" s="2"/>
      <c r="Y47" s="2"/>
      <c r="Z47" s="2"/>
      <c r="AA47" s="2"/>
      <c r="AB47" s="2"/>
      <c r="AC47" s="2"/>
      <c r="AD47" s="2"/>
      <c r="AE47" s="2"/>
      <c r="AF47" s="2"/>
      <c r="AG47" s="2"/>
      <c r="AH47" s="2"/>
      <c r="AI47" s="2"/>
      <c r="AJ47" s="2"/>
      <c r="AK47" s="2"/>
      <c r="AL47" s="2"/>
      <c r="AM47" s="2"/>
      <c r="AN47" s="2"/>
      <c r="AO47" s="2"/>
      <c r="AP47" s="2"/>
      <c r="AQ47" s="7"/>
      <c r="AR47" s="7"/>
      <c r="AS47" s="7"/>
      <c r="AT47" s="2"/>
      <c r="AU47" s="24"/>
      <c r="AV47" s="24"/>
      <c r="AW47" s="24"/>
      <c r="AX47" s="24"/>
      <c r="AY47" s="2"/>
      <c r="AZ47" s="2"/>
      <c r="BA47" s="2"/>
      <c r="BB47" s="2"/>
      <c r="BC47" s="2"/>
      <c r="BD47" s="2"/>
      <c r="BE47" s="2"/>
      <c r="BF47" s="2"/>
      <c r="BG47" s="2"/>
      <c r="BH47" s="2"/>
      <c r="BI47" s="2"/>
      <c r="BJ47" s="2"/>
      <c r="BK47" s="2"/>
      <c r="BL47" s="2"/>
      <c r="BM47" s="2"/>
      <c r="BN47" s="2"/>
      <c r="BO47" s="2"/>
      <c r="BP47" s="2"/>
    </row>
    <row r="48" spans="2:68" x14ac:dyDescent="0.25">
      <c r="U48" s="2"/>
      <c r="V48" s="2"/>
      <c r="W48" s="2"/>
      <c r="X48" s="2"/>
      <c r="Y48" s="2"/>
      <c r="Z48" s="2"/>
      <c r="AA48" s="2"/>
      <c r="AB48" s="2"/>
      <c r="AC48" s="2"/>
      <c r="AD48" s="2"/>
      <c r="AE48" s="2"/>
      <c r="AF48" s="2"/>
      <c r="AG48" s="2"/>
      <c r="AH48" s="2"/>
      <c r="AI48" s="2"/>
      <c r="AJ48" s="2"/>
      <c r="AK48" s="2"/>
      <c r="AL48" s="2"/>
      <c r="AM48" s="2"/>
      <c r="AN48" s="2"/>
      <c r="AO48" s="2"/>
      <c r="AP48" s="2"/>
      <c r="AQ48" s="7"/>
      <c r="AR48" s="7"/>
      <c r="AS48" s="7"/>
      <c r="AT48" s="2"/>
      <c r="AU48" s="25"/>
      <c r="AV48" s="25"/>
      <c r="AW48" s="25"/>
      <c r="AX48" s="25"/>
      <c r="AY48" s="2"/>
      <c r="AZ48" s="2"/>
      <c r="BA48" s="2"/>
      <c r="BB48" s="2"/>
      <c r="BC48" s="2"/>
      <c r="BD48" s="2"/>
      <c r="BE48" s="2"/>
      <c r="BF48" s="2"/>
      <c r="BG48" s="2"/>
      <c r="BH48" s="2"/>
      <c r="BI48" s="2"/>
      <c r="BJ48" s="2"/>
      <c r="BK48" s="2"/>
      <c r="BL48" s="2"/>
      <c r="BM48" s="2"/>
      <c r="BN48" s="2"/>
      <c r="BO48" s="2"/>
      <c r="BP48" s="2"/>
    </row>
    <row r="49" spans="17:68" x14ac:dyDescent="0.25">
      <c r="Q49" s="8"/>
      <c r="R49" s="10"/>
      <c r="U49" s="2"/>
      <c r="V49" s="2"/>
      <c r="W49" s="2"/>
      <c r="X49" s="2"/>
      <c r="Y49" s="2"/>
      <c r="Z49" s="2"/>
      <c r="AA49" s="2"/>
      <c r="AB49" s="2"/>
      <c r="AC49" s="2"/>
      <c r="AD49" s="2"/>
      <c r="AE49" s="2"/>
      <c r="AF49" s="2"/>
      <c r="AG49" s="2"/>
      <c r="AH49" s="2"/>
      <c r="AI49" s="2"/>
      <c r="AJ49" s="2"/>
      <c r="AK49" s="2"/>
      <c r="AL49" s="2"/>
      <c r="AM49" s="2"/>
      <c r="AN49" s="2"/>
      <c r="AO49" s="2"/>
      <c r="AP49" s="2"/>
      <c r="AQ49" s="7"/>
      <c r="AR49" s="7"/>
      <c r="AS49" s="7"/>
      <c r="AT49" s="2"/>
      <c r="AU49" s="2"/>
      <c r="AV49" s="2"/>
      <c r="AW49" s="2"/>
      <c r="AX49" s="2"/>
      <c r="AY49" s="2"/>
      <c r="AZ49" s="2"/>
      <c r="BA49" s="2"/>
      <c r="BB49" s="2"/>
      <c r="BC49" s="2"/>
      <c r="BD49" s="2"/>
      <c r="BE49" s="2"/>
      <c r="BF49" s="2"/>
      <c r="BG49" s="2"/>
      <c r="BH49" s="2"/>
      <c r="BI49" s="2"/>
      <c r="BJ49" s="2"/>
      <c r="BK49" s="2"/>
      <c r="BL49" s="2"/>
      <c r="BM49" s="2"/>
      <c r="BN49" s="2"/>
      <c r="BO49" s="2"/>
      <c r="BP49" s="2"/>
    </row>
    <row r="50" spans="17:68" x14ac:dyDescent="0.25">
      <c r="Q50" s="10"/>
      <c r="R50" s="10"/>
      <c r="U50" s="2"/>
      <c r="V50" s="2"/>
      <c r="W50" s="2"/>
      <c r="X50" s="2"/>
      <c r="Y50" s="2"/>
      <c r="Z50" s="2"/>
      <c r="AA50" s="2"/>
      <c r="AB50" s="2"/>
      <c r="AC50" s="2"/>
      <c r="AD50" s="2"/>
      <c r="AE50" s="2"/>
      <c r="AF50" s="2"/>
      <c r="AG50" s="2"/>
      <c r="AH50" s="2"/>
      <c r="AI50" s="2"/>
      <c r="AJ50" s="2"/>
      <c r="AK50" s="2"/>
      <c r="AL50" s="2"/>
      <c r="AM50" s="2"/>
      <c r="AN50" s="2"/>
      <c r="AO50" s="2"/>
      <c r="AP50" s="2"/>
      <c r="AQ50" s="7"/>
      <c r="AR50" s="7"/>
      <c r="AS50" s="7"/>
      <c r="AT50" s="2"/>
      <c r="AU50" s="2"/>
      <c r="AV50" s="2"/>
      <c r="AW50" s="2"/>
      <c r="AX50" s="2"/>
      <c r="AY50" s="2"/>
      <c r="AZ50" s="2"/>
      <c r="BA50" s="2"/>
      <c r="BB50" s="2"/>
      <c r="BC50" s="2"/>
      <c r="BD50" s="2"/>
      <c r="BE50" s="2"/>
      <c r="BF50" s="2"/>
      <c r="BG50" s="2"/>
      <c r="BH50" s="2"/>
      <c r="BI50" s="2"/>
      <c r="BJ50" s="2"/>
      <c r="BK50" s="2"/>
      <c r="BL50" s="2"/>
      <c r="BM50" s="2"/>
      <c r="BN50" s="2"/>
      <c r="BO50" s="2"/>
      <c r="BP50" s="2"/>
    </row>
    <row r="51" spans="17:68" x14ac:dyDescent="0.25">
      <c r="U51" s="2"/>
      <c r="V51" s="2"/>
      <c r="W51" s="2"/>
      <c r="X51" s="2"/>
      <c r="Y51" s="2"/>
      <c r="Z51" s="2"/>
      <c r="AA51" s="2"/>
      <c r="AB51" s="2"/>
      <c r="AC51" s="2"/>
      <c r="AD51" s="2"/>
      <c r="AE51" s="2"/>
      <c r="AF51" s="2"/>
      <c r="AG51" s="2"/>
      <c r="AH51" s="2"/>
      <c r="AI51" s="2"/>
      <c r="AJ51" s="2"/>
      <c r="AK51" s="2"/>
      <c r="AL51" s="2"/>
      <c r="AM51" s="2"/>
      <c r="AN51" s="2"/>
      <c r="AO51" s="2"/>
      <c r="AP51" s="2"/>
      <c r="AQ51" s="7"/>
      <c r="AR51" s="7"/>
      <c r="AS51" s="7"/>
      <c r="AT51" s="2"/>
      <c r="AU51" s="2"/>
      <c r="AV51" s="2"/>
      <c r="AW51" s="2"/>
      <c r="AX51" s="2"/>
      <c r="AY51" s="2"/>
      <c r="AZ51" s="2"/>
      <c r="BA51" s="2"/>
      <c r="BB51" s="2"/>
      <c r="BC51" s="2"/>
      <c r="BD51" s="2"/>
      <c r="BE51" s="2"/>
      <c r="BF51" s="2"/>
      <c r="BG51" s="2"/>
      <c r="BH51" s="2"/>
      <c r="BI51" s="2"/>
      <c r="BJ51" s="2"/>
      <c r="BK51" s="2"/>
      <c r="BL51" s="2"/>
      <c r="BM51" s="2"/>
      <c r="BN51" s="2"/>
      <c r="BO51" s="2"/>
      <c r="BP51" s="2"/>
    </row>
    <row r="52" spans="17:68" x14ac:dyDescent="0.25">
      <c r="U52" s="2"/>
      <c r="V52" s="2"/>
      <c r="W52" s="2"/>
      <c r="X52" s="2"/>
      <c r="Y52" s="2"/>
      <c r="Z52" s="2"/>
      <c r="AA52" s="2"/>
      <c r="AB52" s="2"/>
      <c r="AC52" s="2"/>
      <c r="AD52" s="2"/>
      <c r="AE52" s="2"/>
      <c r="AF52" s="2"/>
      <c r="AG52" s="2"/>
      <c r="AH52" s="2"/>
      <c r="AI52" s="2"/>
      <c r="AJ52" s="2"/>
      <c r="AK52" s="2"/>
      <c r="AL52" s="2"/>
      <c r="AM52" s="2"/>
      <c r="AN52" s="2"/>
      <c r="AO52" s="2"/>
      <c r="AP52" s="2"/>
      <c r="AQ52" s="7"/>
      <c r="AR52" s="7"/>
      <c r="AS52" s="7"/>
      <c r="AT52" s="2"/>
      <c r="AU52" s="2"/>
      <c r="AV52" s="2"/>
      <c r="AW52" s="2"/>
      <c r="AX52" s="2"/>
      <c r="AY52" s="2"/>
      <c r="AZ52" s="2"/>
      <c r="BA52" s="2"/>
      <c r="BB52" s="2"/>
      <c r="BC52" s="2"/>
      <c r="BD52" s="2"/>
      <c r="BE52" s="2"/>
      <c r="BF52" s="2"/>
      <c r="BG52" s="2"/>
      <c r="BH52" s="2"/>
      <c r="BI52" s="2"/>
      <c r="BJ52" s="2"/>
      <c r="BK52" s="2"/>
      <c r="BL52" s="2"/>
      <c r="BM52" s="2"/>
      <c r="BN52" s="2"/>
      <c r="BO52" s="2"/>
      <c r="BP52" s="2"/>
    </row>
    <row r="53" spans="17:68" x14ac:dyDescent="0.25">
      <c r="Q53" s="8"/>
      <c r="R53" s="8"/>
      <c r="S53" s="8"/>
      <c r="T53" s="8"/>
      <c r="U53" s="2"/>
      <c r="V53" s="2"/>
      <c r="W53" s="2"/>
      <c r="X53" s="2"/>
      <c r="Y53" s="2"/>
      <c r="Z53" s="2"/>
      <c r="AA53" s="2"/>
      <c r="AB53" s="2"/>
      <c r="AC53" s="2"/>
      <c r="AD53" s="2"/>
      <c r="AE53" s="2"/>
      <c r="AF53" s="2"/>
      <c r="AG53" s="2"/>
      <c r="AH53" s="2"/>
      <c r="AI53" s="2"/>
      <c r="AJ53" s="2"/>
      <c r="AK53" s="2"/>
      <c r="AL53" s="2"/>
      <c r="AM53" s="2"/>
      <c r="AN53" s="2"/>
      <c r="AO53" s="2"/>
      <c r="AP53" s="2"/>
      <c r="AQ53" s="7"/>
      <c r="AR53" s="7"/>
      <c r="AS53" s="7"/>
      <c r="AT53" s="2"/>
      <c r="AU53" s="2"/>
      <c r="AV53" s="2"/>
      <c r="AW53" s="2"/>
      <c r="AX53" s="2"/>
      <c r="AY53" s="2"/>
      <c r="AZ53" s="2"/>
      <c r="BA53" s="2"/>
      <c r="BB53" s="2"/>
      <c r="BC53" s="2"/>
      <c r="BD53" s="2"/>
      <c r="BE53" s="2"/>
      <c r="BF53" s="2"/>
      <c r="BG53" s="2"/>
      <c r="BH53" s="2"/>
      <c r="BI53" s="2"/>
      <c r="BJ53" s="2"/>
      <c r="BK53" s="2"/>
      <c r="BL53" s="2"/>
      <c r="BM53" s="2"/>
      <c r="BN53" s="2"/>
      <c r="BO53" s="2"/>
      <c r="BP53" s="2"/>
    </row>
    <row r="54" spans="17:68" x14ac:dyDescent="0.25">
      <c r="Q54" s="8"/>
      <c r="R54" s="8"/>
      <c r="S54" s="8"/>
      <c r="T54" s="8"/>
      <c r="U54" s="2"/>
      <c r="V54" s="2"/>
      <c r="W54" s="2"/>
      <c r="X54" s="2"/>
      <c r="Y54" s="2"/>
      <c r="Z54" s="2"/>
      <c r="AA54" s="2"/>
      <c r="AB54" s="2"/>
      <c r="AC54" s="2"/>
      <c r="AD54" s="2"/>
      <c r="AE54" s="2"/>
      <c r="AF54" s="2"/>
      <c r="AG54" s="2"/>
      <c r="AH54" s="2"/>
      <c r="AI54" s="2"/>
      <c r="AJ54" s="2"/>
      <c r="AK54" s="2"/>
      <c r="AL54" s="2"/>
      <c r="AM54" s="2"/>
      <c r="AN54" s="2"/>
      <c r="AO54" s="2"/>
      <c r="AP54" s="2"/>
      <c r="AQ54" s="7"/>
      <c r="AR54" s="7"/>
      <c r="AS54" s="7"/>
      <c r="AT54" s="2"/>
      <c r="AU54" s="2"/>
      <c r="AV54" s="2"/>
      <c r="AW54" s="2"/>
      <c r="AX54" s="2"/>
      <c r="AY54" s="2"/>
      <c r="AZ54" s="2"/>
      <c r="BA54" s="2"/>
      <c r="BB54" s="2"/>
      <c r="BC54" s="2"/>
      <c r="BD54" s="2"/>
      <c r="BE54" s="2"/>
      <c r="BF54" s="2"/>
      <c r="BG54" s="2"/>
      <c r="BH54" s="2"/>
      <c r="BI54" s="2"/>
      <c r="BJ54" s="2"/>
      <c r="BK54" s="2"/>
      <c r="BL54" s="2"/>
      <c r="BM54" s="2"/>
      <c r="BN54" s="2"/>
      <c r="BO54" s="2"/>
      <c r="BP54" s="2"/>
    </row>
    <row r="55" spans="17:68" x14ac:dyDescent="0.25">
      <c r="Q55" s="8"/>
      <c r="R55" s="8"/>
      <c r="S55" s="8"/>
      <c r="T55" s="8"/>
      <c r="U55" s="2"/>
      <c r="V55" s="2"/>
      <c r="W55" s="2"/>
      <c r="X55" s="2"/>
      <c r="Y55" s="2"/>
      <c r="Z55" s="2"/>
      <c r="AA55" s="2"/>
      <c r="AB55" s="2"/>
      <c r="AC55" s="2"/>
      <c r="AD55" s="2"/>
      <c r="AE55" s="2"/>
      <c r="AF55" s="2"/>
      <c r="AG55" s="2"/>
      <c r="AH55" s="2"/>
      <c r="AI55" s="2"/>
      <c r="AJ55" s="2"/>
      <c r="AK55" s="2"/>
      <c r="AL55" s="2"/>
      <c r="AM55" s="2"/>
      <c r="AN55" s="2"/>
      <c r="AO55" s="2"/>
      <c r="AP55" s="2"/>
      <c r="AQ55" s="7"/>
      <c r="AR55" s="7"/>
      <c r="AS55" s="7"/>
      <c r="AT55" s="2"/>
      <c r="AU55" s="2"/>
      <c r="AV55" s="2"/>
      <c r="AW55" s="2"/>
      <c r="AX55" s="2"/>
      <c r="AY55" s="2"/>
      <c r="AZ55" s="2"/>
      <c r="BA55" s="2"/>
      <c r="BB55" s="2"/>
      <c r="BC55" s="2"/>
      <c r="BD55" s="2"/>
      <c r="BE55" s="2"/>
      <c r="BF55" s="2"/>
      <c r="BG55" s="2"/>
      <c r="BH55" s="2"/>
      <c r="BI55" s="2"/>
      <c r="BJ55" s="2"/>
      <c r="BK55" s="2"/>
      <c r="BL55" s="2"/>
      <c r="BM55" s="2"/>
      <c r="BN55" s="2"/>
      <c r="BO55" s="2"/>
      <c r="BP55" s="2"/>
    </row>
    <row r="56" spans="17:68" x14ac:dyDescent="0.25">
      <c r="Q56" s="8"/>
      <c r="R56" s="8"/>
      <c r="S56" s="8"/>
      <c r="T56" s="8"/>
      <c r="U56" s="2"/>
      <c r="V56" s="2"/>
      <c r="W56" s="2"/>
      <c r="X56" s="2"/>
      <c r="Y56" s="2"/>
      <c r="Z56" s="2"/>
      <c r="AA56" s="2"/>
      <c r="AB56" s="2"/>
      <c r="AC56" s="2"/>
      <c r="AD56" s="2"/>
      <c r="AE56" s="2"/>
      <c r="AF56" s="2"/>
      <c r="AG56" s="2"/>
      <c r="AH56" s="2"/>
      <c r="AI56" s="2"/>
      <c r="AJ56" s="2"/>
      <c r="AK56" s="2"/>
      <c r="AL56" s="2"/>
      <c r="AM56" s="2"/>
      <c r="AN56" s="2"/>
      <c r="AO56" s="2"/>
      <c r="AP56" s="2"/>
      <c r="AQ56" s="7"/>
      <c r="AR56" s="7"/>
      <c r="AS56" s="7"/>
      <c r="AT56" s="2"/>
      <c r="AU56" s="2"/>
      <c r="AV56" s="2"/>
      <c r="AW56" s="2"/>
      <c r="AX56" s="2"/>
      <c r="AY56" s="2"/>
      <c r="AZ56" s="2"/>
      <c r="BA56" s="2"/>
      <c r="BB56" s="2"/>
      <c r="BC56" s="2"/>
      <c r="BD56" s="2"/>
      <c r="BE56" s="2"/>
      <c r="BF56" s="2"/>
      <c r="BG56" s="2"/>
      <c r="BH56" s="2"/>
      <c r="BI56" s="2"/>
      <c r="BJ56" s="2"/>
      <c r="BK56" s="2"/>
      <c r="BL56" s="2"/>
      <c r="BM56" s="2"/>
      <c r="BN56" s="2"/>
      <c r="BO56" s="2"/>
      <c r="BP56" s="2"/>
    </row>
    <row r="57" spans="17:68" x14ac:dyDescent="0.25">
      <c r="Q57" s="8"/>
      <c r="R57" s="8"/>
      <c r="S57" s="8"/>
      <c r="T57" s="8"/>
      <c r="U57" s="2"/>
      <c r="V57" s="2"/>
      <c r="W57" s="2"/>
      <c r="X57" s="2"/>
      <c r="Y57" s="2"/>
      <c r="Z57" s="2"/>
      <c r="AA57" s="2"/>
      <c r="AB57" s="2"/>
      <c r="AC57" s="2"/>
      <c r="AD57" s="2"/>
      <c r="AE57" s="2"/>
      <c r="AF57" s="2"/>
      <c r="AG57" s="2"/>
      <c r="AH57" s="2"/>
      <c r="AI57" s="2"/>
      <c r="AJ57" s="2"/>
      <c r="AK57" s="2"/>
      <c r="AL57" s="2"/>
      <c r="AM57" s="2"/>
      <c r="AN57" s="2"/>
      <c r="AO57" s="2"/>
      <c r="AP57" s="2"/>
      <c r="AQ57" s="7"/>
      <c r="AR57" s="7"/>
      <c r="AS57" s="7"/>
      <c r="AT57" s="2"/>
      <c r="AU57" s="2"/>
      <c r="AV57" s="2"/>
      <c r="AW57" s="2"/>
      <c r="AX57" s="2"/>
      <c r="AY57" s="2"/>
      <c r="AZ57" s="2"/>
      <c r="BA57" s="2"/>
      <c r="BB57" s="2"/>
      <c r="BC57" s="2"/>
      <c r="BD57" s="2"/>
      <c r="BE57" s="2"/>
      <c r="BF57" s="2"/>
      <c r="BG57" s="2"/>
      <c r="BH57" s="2"/>
      <c r="BI57" s="2"/>
      <c r="BJ57" s="2"/>
      <c r="BK57" s="2"/>
      <c r="BL57" s="2"/>
      <c r="BM57" s="2"/>
      <c r="BN57" s="2"/>
      <c r="BO57" s="2"/>
      <c r="BP57" s="2"/>
    </row>
    <row r="58" spans="17:68" x14ac:dyDescent="0.25">
      <c r="R58" s="8"/>
      <c r="S58" s="8"/>
      <c r="T58" s="8"/>
      <c r="U58" s="2"/>
      <c r="V58" s="2"/>
      <c r="W58" s="2"/>
      <c r="X58" s="2"/>
      <c r="Y58" s="2"/>
      <c r="Z58" s="2"/>
      <c r="AA58" s="2"/>
      <c r="AB58" s="2"/>
      <c r="AC58" s="2"/>
      <c r="AD58" s="2"/>
      <c r="AE58" s="2"/>
      <c r="AF58" s="2"/>
      <c r="AG58" s="2"/>
      <c r="AH58" s="2"/>
      <c r="AI58" s="2"/>
      <c r="AJ58" s="2"/>
      <c r="AK58" s="2"/>
      <c r="AL58" s="2"/>
      <c r="AM58" s="2"/>
      <c r="AN58" s="2"/>
      <c r="AO58" s="2"/>
      <c r="AP58" s="2"/>
      <c r="AQ58" s="7"/>
      <c r="AR58" s="7"/>
      <c r="AS58" s="7"/>
      <c r="AT58" s="2"/>
      <c r="AU58" s="2"/>
      <c r="AV58" s="2"/>
      <c r="AW58" s="2"/>
      <c r="AX58" s="2"/>
      <c r="AY58" s="2"/>
      <c r="AZ58" s="2"/>
      <c r="BA58" s="2"/>
      <c r="BB58" s="2"/>
      <c r="BC58" s="2"/>
      <c r="BD58" s="2"/>
      <c r="BE58" s="2"/>
      <c r="BF58" s="2"/>
      <c r="BG58" s="2"/>
      <c r="BH58" s="2"/>
      <c r="BI58" s="2"/>
      <c r="BJ58" s="2"/>
      <c r="BK58" s="2"/>
      <c r="BL58" s="2"/>
      <c r="BM58" s="2"/>
      <c r="BN58" s="2"/>
      <c r="BO58" s="2"/>
      <c r="BP58" s="2"/>
    </row>
    <row r="59" spans="17:68" x14ac:dyDescent="0.25">
      <c r="U59" s="2"/>
      <c r="V59" s="2"/>
      <c r="W59" s="2"/>
      <c r="X59" s="2"/>
      <c r="Y59" s="2"/>
      <c r="Z59" s="2"/>
      <c r="AA59" s="2"/>
      <c r="AB59" s="2"/>
      <c r="AC59" s="2"/>
      <c r="AD59" s="2"/>
      <c r="AE59" s="2"/>
      <c r="AF59" s="2"/>
      <c r="AG59" s="2"/>
      <c r="AH59" s="2"/>
      <c r="AI59" s="2"/>
      <c r="AJ59" s="2"/>
      <c r="AK59" s="2"/>
      <c r="AL59" s="2"/>
      <c r="AM59" s="2"/>
      <c r="AN59" s="2"/>
      <c r="AO59" s="2"/>
      <c r="AP59" s="2"/>
      <c r="AQ59" s="7"/>
      <c r="AR59" s="7"/>
      <c r="AS59" s="7"/>
      <c r="AT59" s="2"/>
      <c r="AU59" s="2"/>
      <c r="AV59" s="2"/>
      <c r="AW59" s="2"/>
      <c r="AX59" s="2"/>
      <c r="AY59" s="2"/>
      <c r="AZ59" s="2"/>
      <c r="BA59" s="2"/>
      <c r="BB59" s="2"/>
      <c r="BC59" s="2"/>
      <c r="BD59" s="2"/>
      <c r="BE59" s="2"/>
      <c r="BF59" s="2"/>
      <c r="BG59" s="2"/>
      <c r="BH59" s="2"/>
      <c r="BI59" s="2"/>
      <c r="BJ59" s="2"/>
      <c r="BK59" s="2"/>
      <c r="BL59" s="2"/>
      <c r="BM59" s="2"/>
      <c r="BN59" s="2"/>
      <c r="BO59" s="2"/>
      <c r="BP59" s="2"/>
    </row>
  </sheetData>
  <sheetProtection algorithmName="SHA-512" hashValue="xVYiHDp5H9tvHuqc2MIxEbj4NFl5qgM8inBkdC5JhpWrUXgUL8Ny1Un7S428LUj9fJXe5PAVUFwFsufDNf88JQ==" saltValue="qBQ4IHc5OjEObRXp7n04dQ==" spinCount="100000" sheet="1" formatCells="0" formatColumns="0" formatRows="0" insertColumns="0" insertRows="0" insertHyperlinks="0" deleteColumns="0" deleteRows="0" pivotTables="0"/>
  <autoFilter ref="A8:BP45"/>
  <sortState ref="B9:R45">
    <sortCondition ref="B9:B45"/>
  </sortState>
  <mergeCells count="38">
    <mergeCell ref="BE7:BJ7"/>
    <mergeCell ref="V6:W7"/>
    <mergeCell ref="B2:BP2"/>
    <mergeCell ref="B3:BP3"/>
    <mergeCell ref="B4:BP4"/>
    <mergeCell ref="B5:BP5"/>
    <mergeCell ref="B6:B8"/>
    <mergeCell ref="C6:C8"/>
    <mergeCell ref="D6:D8"/>
    <mergeCell ref="E6:E8"/>
    <mergeCell ref="F6:F8"/>
    <mergeCell ref="G6:G8"/>
    <mergeCell ref="H6:H8"/>
    <mergeCell ref="M6:N6"/>
    <mergeCell ref="O6:P6"/>
    <mergeCell ref="AW6:AX7"/>
    <mergeCell ref="Q6:T6"/>
    <mergeCell ref="AO7:AO8"/>
    <mergeCell ref="AP7:AP8"/>
    <mergeCell ref="AQ7:AS7"/>
    <mergeCell ref="AT7:AT8"/>
    <mergeCell ref="U6:U8"/>
    <mergeCell ref="AY6:BJ6"/>
    <mergeCell ref="AY7:BD7"/>
    <mergeCell ref="BK6:BP7"/>
    <mergeCell ref="Q7:R7"/>
    <mergeCell ref="S7:T7"/>
    <mergeCell ref="X7:AC7"/>
    <mergeCell ref="AD7:AI7"/>
    <mergeCell ref="AJ7:AJ8"/>
    <mergeCell ref="AK7:AK8"/>
    <mergeCell ref="AL7:AL8"/>
    <mergeCell ref="AM7:AM8"/>
    <mergeCell ref="AN7:AN8"/>
    <mergeCell ref="X6:AI6"/>
    <mergeCell ref="AJ6:AN6"/>
    <mergeCell ref="AO6:AT6"/>
    <mergeCell ref="AU6:AV7"/>
  </mergeCells>
  <conditionalFormatting sqref="AS9">
    <cfRule type="expression" dxfId="78" priority="3">
      <formula>AP9=0</formula>
    </cfRule>
    <cfRule type="expression" dxfId="77" priority="11">
      <formula>AP9&lt;=0.5</formula>
    </cfRule>
  </conditionalFormatting>
  <conditionalFormatting sqref="AQ9:AQ45">
    <cfRule type="expression" dxfId="76" priority="7">
      <formula>AP9&gt;=0.7</formula>
    </cfRule>
  </conditionalFormatting>
  <conditionalFormatting sqref="AR9:AR45">
    <cfRule type="cellIs" dxfId="75" priority="5" operator="between">
      <formula>0.7</formula>
      <formula>0.5</formula>
    </cfRule>
  </conditionalFormatting>
  <conditionalFormatting sqref="AS10:AS45">
    <cfRule type="expression" dxfId="74" priority="1">
      <formula>AP10=0</formula>
    </cfRule>
    <cfRule type="expression" dxfId="73" priority="2">
      <formula>AP10&lt;=0.5</formula>
    </cfRule>
  </conditionalFormatting>
  <pageMargins left="0.70866141732283472" right="0.70866141732283472" top="0.74803149606299213" bottom="0.74803149606299213" header="0.31496062992125984" footer="0.31496062992125984"/>
  <pageSetup scale="8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Title="Evaluación propuesta" prompt="Califique el criterio">
          <x14:formula1>
            <xm:f>'Criterios de evaluación'!$B$5:$B$7</xm:f>
          </x14:formula1>
          <xm:sqref>AJ9:AN45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P37"/>
  <sheetViews>
    <sheetView zoomScale="55" zoomScaleNormal="55" workbookViewId="0">
      <pane xSplit="2" ySplit="8" topLeftCell="AK9" activePane="bottomRight" state="frozen"/>
      <selection activeCell="AS8" sqref="AS8"/>
      <selection pane="topRight" activeCell="AS8" sqref="AS8"/>
      <selection pane="bottomLeft" activeCell="AS8" sqref="AS8"/>
      <selection pane="bottomRight" activeCell="B9" sqref="B9"/>
    </sheetView>
  </sheetViews>
  <sheetFormatPr baseColWidth="10" defaultRowHeight="12.75" x14ac:dyDescent="0.25"/>
  <cols>
    <col min="1" max="1" width="2.28515625" style="2" customWidth="1"/>
    <col min="2" max="2" width="57.7109375" style="2" customWidth="1"/>
    <col min="3" max="3" width="13.5703125" style="2" customWidth="1"/>
    <col min="4" max="4" width="21.28515625" style="2" customWidth="1"/>
    <col min="5" max="5" width="11.7109375" style="2" customWidth="1"/>
    <col min="6" max="6" width="9.7109375" style="2" customWidth="1"/>
    <col min="7" max="8" width="17.85546875" style="2" hidden="1" customWidth="1"/>
    <col min="9" max="9" width="13.7109375" style="2" customWidth="1"/>
    <col min="10" max="10" width="12.7109375" style="2" customWidth="1"/>
    <col min="11" max="12" width="10.7109375" style="2" customWidth="1"/>
    <col min="13" max="14" width="11.7109375" style="2" customWidth="1"/>
    <col min="15" max="16" width="11.7109375" style="2" hidden="1" customWidth="1"/>
    <col min="17" max="20" width="11.7109375" style="1" customWidth="1"/>
    <col min="21" max="21" width="12.140625" style="12" customWidth="1"/>
    <col min="22" max="23" width="10.7109375" style="13" customWidth="1"/>
    <col min="24" max="29" width="10.7109375" style="12" customWidth="1"/>
    <col min="30" max="30" width="11.7109375" style="12" customWidth="1"/>
    <col min="31" max="35" width="10.7109375" style="12" customWidth="1"/>
    <col min="36" max="40" width="15.7109375" style="13" customWidth="1"/>
    <col min="41" max="41" width="9" style="12" customWidth="1"/>
    <col min="42" max="42" width="6.28515625" style="12" customWidth="1"/>
    <col min="43" max="43" width="15.28515625" style="12" customWidth="1"/>
    <col min="44" max="44" width="21" style="12" customWidth="1"/>
    <col min="45" max="45" width="20.140625" style="12" customWidth="1"/>
    <col min="46" max="46" width="89.5703125" style="14" customWidth="1"/>
    <col min="47" max="62" width="11.7109375" style="13" customWidth="1"/>
    <col min="63" max="68" width="7.7109375" style="13" customWidth="1"/>
    <col min="69" max="16384" width="11.42578125" style="2"/>
  </cols>
  <sheetData>
    <row r="1" spans="2:68" x14ac:dyDescent="0.25">
      <c r="U1" s="1"/>
      <c r="V1" s="1"/>
      <c r="W1" s="1"/>
      <c r="X1" s="13"/>
      <c r="Y1" s="13"/>
      <c r="Z1" s="13"/>
      <c r="AA1" s="13"/>
      <c r="AB1" s="13"/>
      <c r="AC1" s="13"/>
      <c r="AD1" s="13"/>
      <c r="AE1" s="13"/>
      <c r="AF1" s="13"/>
      <c r="AG1" s="13"/>
      <c r="AH1" s="13"/>
      <c r="AI1" s="13"/>
      <c r="AT1" s="14">
        <f>100/10000*1.6*60*24*365</f>
        <v>8409.6</v>
      </c>
    </row>
    <row r="2" spans="2:68" ht="30" customHeight="1" x14ac:dyDescent="0.25">
      <c r="B2" s="221" t="s">
        <v>57</v>
      </c>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1"/>
      <c r="BL2" s="221"/>
      <c r="BM2" s="221"/>
      <c r="BN2" s="221"/>
      <c r="BO2" s="221"/>
      <c r="BP2" s="221"/>
    </row>
    <row r="3" spans="2:68" ht="30" customHeight="1" x14ac:dyDescent="0.25">
      <c r="B3" s="221" t="s">
        <v>58</v>
      </c>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row>
    <row r="4" spans="2:68" ht="30" customHeight="1" x14ac:dyDescent="0.25">
      <c r="B4" s="221" t="s">
        <v>18</v>
      </c>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c r="BG4" s="221"/>
      <c r="BH4" s="221"/>
      <c r="BI4" s="221"/>
      <c r="BJ4" s="221"/>
      <c r="BK4" s="221"/>
      <c r="BL4" s="221"/>
      <c r="BM4" s="221"/>
      <c r="BN4" s="221"/>
      <c r="BO4" s="221"/>
      <c r="BP4" s="221"/>
    </row>
    <row r="5" spans="2:68" ht="30" customHeight="1" x14ac:dyDescent="0.25">
      <c r="B5" s="221" t="s">
        <v>148</v>
      </c>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row>
    <row r="6" spans="2:68" ht="54.95" customHeight="1" x14ac:dyDescent="0.25">
      <c r="B6" s="237" t="s">
        <v>2</v>
      </c>
      <c r="C6" s="227" t="s">
        <v>17</v>
      </c>
      <c r="D6" s="237" t="s">
        <v>3</v>
      </c>
      <c r="E6" s="237" t="s">
        <v>4</v>
      </c>
      <c r="F6" s="237" t="s">
        <v>15</v>
      </c>
      <c r="G6" s="227" t="s">
        <v>5</v>
      </c>
      <c r="H6" s="227" t="s">
        <v>6</v>
      </c>
      <c r="I6" s="42"/>
      <c r="J6" s="42"/>
      <c r="K6" s="42"/>
      <c r="L6" s="42"/>
      <c r="M6" s="237" t="s">
        <v>59</v>
      </c>
      <c r="N6" s="237"/>
      <c r="O6" s="225" t="s">
        <v>32</v>
      </c>
      <c r="P6" s="226"/>
      <c r="Q6" s="237" t="s">
        <v>60</v>
      </c>
      <c r="R6" s="237"/>
      <c r="S6" s="237"/>
      <c r="T6" s="237"/>
      <c r="U6" s="230" t="s">
        <v>28</v>
      </c>
      <c r="V6" s="233" t="s">
        <v>27</v>
      </c>
      <c r="W6" s="234"/>
      <c r="X6" s="235" t="s">
        <v>26</v>
      </c>
      <c r="Y6" s="245"/>
      <c r="Z6" s="245"/>
      <c r="AA6" s="245"/>
      <c r="AB6" s="245"/>
      <c r="AC6" s="245"/>
      <c r="AD6" s="245"/>
      <c r="AE6" s="245"/>
      <c r="AF6" s="245"/>
      <c r="AG6" s="245"/>
      <c r="AH6" s="245"/>
      <c r="AI6" s="236"/>
      <c r="AJ6" s="246" t="s">
        <v>25</v>
      </c>
      <c r="AK6" s="247"/>
      <c r="AL6" s="247"/>
      <c r="AM6" s="247"/>
      <c r="AN6" s="248"/>
      <c r="AO6" s="222" t="s">
        <v>31</v>
      </c>
      <c r="AP6" s="223"/>
      <c r="AQ6" s="223"/>
      <c r="AR6" s="223"/>
      <c r="AS6" s="223"/>
      <c r="AT6" s="224"/>
      <c r="AU6" s="241" t="s">
        <v>29</v>
      </c>
      <c r="AV6" s="241"/>
      <c r="AW6" s="241" t="s">
        <v>239</v>
      </c>
      <c r="AX6" s="241"/>
      <c r="AY6" s="241" t="s">
        <v>240</v>
      </c>
      <c r="AZ6" s="241"/>
      <c r="BA6" s="241"/>
      <c r="BB6" s="241"/>
      <c r="BC6" s="241"/>
      <c r="BD6" s="241"/>
      <c r="BE6" s="241"/>
      <c r="BF6" s="241"/>
      <c r="BG6" s="241"/>
      <c r="BH6" s="241"/>
      <c r="BI6" s="241"/>
      <c r="BJ6" s="241"/>
      <c r="BK6" s="240" t="s">
        <v>42</v>
      </c>
      <c r="BL6" s="240"/>
      <c r="BM6" s="240"/>
      <c r="BN6" s="240"/>
      <c r="BO6" s="240"/>
      <c r="BP6" s="240"/>
    </row>
    <row r="7" spans="2:68" ht="54.95" customHeight="1" x14ac:dyDescent="0.25">
      <c r="B7" s="237"/>
      <c r="C7" s="228"/>
      <c r="D7" s="237"/>
      <c r="E7" s="237"/>
      <c r="F7" s="237"/>
      <c r="G7" s="228"/>
      <c r="H7" s="228"/>
      <c r="I7" s="43" t="s">
        <v>72</v>
      </c>
      <c r="J7" s="43" t="s">
        <v>33</v>
      </c>
      <c r="K7" s="43" t="s">
        <v>34</v>
      </c>
      <c r="L7" s="43" t="s">
        <v>35</v>
      </c>
      <c r="M7" s="43" t="s">
        <v>34</v>
      </c>
      <c r="N7" s="43" t="s">
        <v>35</v>
      </c>
      <c r="O7" s="43" t="s">
        <v>36</v>
      </c>
      <c r="P7" s="43" t="s">
        <v>37</v>
      </c>
      <c r="Q7" s="237" t="s">
        <v>38</v>
      </c>
      <c r="R7" s="237"/>
      <c r="S7" s="237" t="s">
        <v>39</v>
      </c>
      <c r="T7" s="237"/>
      <c r="U7" s="231"/>
      <c r="V7" s="235"/>
      <c r="W7" s="236"/>
      <c r="X7" s="242" t="s">
        <v>40</v>
      </c>
      <c r="Y7" s="243"/>
      <c r="Z7" s="243"/>
      <c r="AA7" s="243"/>
      <c r="AB7" s="243"/>
      <c r="AC7" s="244"/>
      <c r="AD7" s="242" t="s">
        <v>41</v>
      </c>
      <c r="AE7" s="243"/>
      <c r="AF7" s="243"/>
      <c r="AG7" s="243"/>
      <c r="AH7" s="243"/>
      <c r="AI7" s="244"/>
      <c r="AJ7" s="238" t="s">
        <v>19</v>
      </c>
      <c r="AK7" s="238" t="s">
        <v>20</v>
      </c>
      <c r="AL7" s="238" t="s">
        <v>45</v>
      </c>
      <c r="AM7" s="238" t="s">
        <v>46</v>
      </c>
      <c r="AN7" s="238" t="s">
        <v>21</v>
      </c>
      <c r="AO7" s="221" t="s">
        <v>22</v>
      </c>
      <c r="AP7" s="221" t="s">
        <v>7</v>
      </c>
      <c r="AQ7" s="221" t="s">
        <v>30</v>
      </c>
      <c r="AR7" s="221"/>
      <c r="AS7" s="221"/>
      <c r="AT7" s="221" t="s">
        <v>24</v>
      </c>
      <c r="AU7" s="241"/>
      <c r="AV7" s="241"/>
      <c r="AW7" s="241"/>
      <c r="AX7" s="241"/>
      <c r="AY7" s="240" t="s">
        <v>0</v>
      </c>
      <c r="AZ7" s="240"/>
      <c r="BA7" s="240"/>
      <c r="BB7" s="240"/>
      <c r="BC7" s="240"/>
      <c r="BD7" s="240"/>
      <c r="BE7" s="240" t="s">
        <v>1</v>
      </c>
      <c r="BF7" s="240"/>
      <c r="BG7" s="240"/>
      <c r="BH7" s="240"/>
      <c r="BI7" s="240"/>
      <c r="BJ7" s="240"/>
      <c r="BK7" s="240"/>
      <c r="BL7" s="240"/>
      <c r="BM7" s="240"/>
      <c r="BN7" s="240"/>
      <c r="BO7" s="240"/>
      <c r="BP7" s="240"/>
    </row>
    <row r="8" spans="2:68" ht="69.95" customHeight="1" x14ac:dyDescent="0.25">
      <c r="B8" s="237"/>
      <c r="C8" s="229"/>
      <c r="D8" s="237"/>
      <c r="E8" s="237"/>
      <c r="F8" s="237"/>
      <c r="G8" s="229"/>
      <c r="H8" s="229"/>
      <c r="I8" s="44"/>
      <c r="J8" s="44"/>
      <c r="K8" s="44"/>
      <c r="L8" s="44"/>
      <c r="M8" s="41"/>
      <c r="N8" s="41"/>
      <c r="O8" s="41"/>
      <c r="P8" s="41"/>
      <c r="Q8" s="41" t="s">
        <v>40</v>
      </c>
      <c r="R8" s="41" t="s">
        <v>41</v>
      </c>
      <c r="S8" s="41" t="s">
        <v>40</v>
      </c>
      <c r="T8" s="41" t="s">
        <v>41</v>
      </c>
      <c r="U8" s="232"/>
      <c r="V8" s="38" t="s">
        <v>0</v>
      </c>
      <c r="W8" s="38" t="s">
        <v>1</v>
      </c>
      <c r="X8" s="38">
        <v>2019</v>
      </c>
      <c r="Y8" s="38">
        <v>2020</v>
      </c>
      <c r="Z8" s="38">
        <v>2021</v>
      </c>
      <c r="AA8" s="38">
        <v>2022</v>
      </c>
      <c r="AB8" s="38">
        <v>2023</v>
      </c>
      <c r="AC8" s="38">
        <v>2024</v>
      </c>
      <c r="AD8" s="38">
        <v>2019</v>
      </c>
      <c r="AE8" s="38">
        <v>2020</v>
      </c>
      <c r="AF8" s="38">
        <v>2021</v>
      </c>
      <c r="AG8" s="38">
        <v>2022</v>
      </c>
      <c r="AH8" s="38">
        <v>2023</v>
      </c>
      <c r="AI8" s="38">
        <v>2024</v>
      </c>
      <c r="AJ8" s="238"/>
      <c r="AK8" s="238"/>
      <c r="AL8" s="238"/>
      <c r="AM8" s="238"/>
      <c r="AN8" s="238"/>
      <c r="AO8" s="221"/>
      <c r="AP8" s="221"/>
      <c r="AQ8" s="15" t="s">
        <v>23</v>
      </c>
      <c r="AR8" s="16" t="s">
        <v>301</v>
      </c>
      <c r="AS8" s="17" t="s">
        <v>300</v>
      </c>
      <c r="AT8" s="239"/>
      <c r="AU8" s="45" t="s">
        <v>0</v>
      </c>
      <c r="AV8" s="45" t="s">
        <v>1</v>
      </c>
      <c r="AW8" s="45" t="s">
        <v>0</v>
      </c>
      <c r="AX8" s="45" t="s">
        <v>1</v>
      </c>
      <c r="AY8" s="45">
        <v>2019</v>
      </c>
      <c r="AZ8" s="45">
        <v>2020</v>
      </c>
      <c r="BA8" s="45">
        <v>2021</v>
      </c>
      <c r="BB8" s="45">
        <v>2022</v>
      </c>
      <c r="BC8" s="93">
        <v>2023</v>
      </c>
      <c r="BD8" s="45">
        <v>2024</v>
      </c>
      <c r="BE8" s="45">
        <v>2019</v>
      </c>
      <c r="BF8" s="45">
        <v>2020</v>
      </c>
      <c r="BG8" s="45">
        <v>2021</v>
      </c>
      <c r="BH8" s="45">
        <v>2022</v>
      </c>
      <c r="BI8" s="93">
        <v>2023</v>
      </c>
      <c r="BJ8" s="45">
        <v>2024</v>
      </c>
      <c r="BK8" s="45">
        <v>2019</v>
      </c>
      <c r="BL8" s="45">
        <v>2020</v>
      </c>
      <c r="BM8" s="45">
        <v>2021</v>
      </c>
      <c r="BN8" s="45">
        <v>2022</v>
      </c>
      <c r="BO8" s="93">
        <v>2023</v>
      </c>
      <c r="BP8" s="45">
        <v>2024</v>
      </c>
    </row>
    <row r="9" spans="2:68" ht="20.100000000000001" customHeight="1" x14ac:dyDescent="0.25">
      <c r="B9" s="176" t="s">
        <v>168</v>
      </c>
      <c r="C9" s="75">
        <v>1</v>
      </c>
      <c r="D9" s="61" t="s">
        <v>166</v>
      </c>
      <c r="E9" s="123" t="s">
        <v>253</v>
      </c>
      <c r="F9" s="120">
        <v>5</v>
      </c>
      <c r="G9" s="26"/>
      <c r="H9" s="26"/>
      <c r="I9" s="84"/>
      <c r="J9" s="26"/>
      <c r="K9" s="78"/>
      <c r="L9" s="78"/>
      <c r="M9" s="78"/>
      <c r="N9" s="78"/>
      <c r="O9" s="78"/>
      <c r="P9" s="78"/>
      <c r="Q9" s="79">
        <v>4351.9679999999998</v>
      </c>
      <c r="R9" s="79">
        <v>3027.4559999999997</v>
      </c>
      <c r="S9" s="77"/>
      <c r="T9" s="77"/>
      <c r="U9" s="171" t="s">
        <v>237</v>
      </c>
      <c r="V9" s="69"/>
      <c r="W9" s="69"/>
      <c r="X9" s="69">
        <v>35678</v>
      </c>
      <c r="Y9" s="69"/>
      <c r="Z9" s="69"/>
      <c r="AA9" s="69"/>
      <c r="AB9" s="69"/>
      <c r="AC9" s="69"/>
      <c r="AD9" s="69"/>
      <c r="AE9" s="69"/>
      <c r="AF9" s="69"/>
      <c r="AG9" s="69"/>
      <c r="AH9" s="69"/>
      <c r="AI9" s="69"/>
      <c r="AJ9" s="50"/>
      <c r="AK9" s="50"/>
      <c r="AL9" s="50"/>
      <c r="AM9" s="50"/>
      <c r="AN9" s="50"/>
      <c r="AO9" s="49">
        <f>SUM(AJ9:AN9)</f>
        <v>0</v>
      </c>
      <c r="AP9" s="51">
        <f>+AO9/25</f>
        <v>0</v>
      </c>
      <c r="AQ9" s="47"/>
      <c r="AR9" s="105">
        <f t="shared" ref="AR9:AR23" si="0">+AP9</f>
        <v>0</v>
      </c>
      <c r="AS9" s="47"/>
      <c r="AT9" s="197" t="s">
        <v>342</v>
      </c>
      <c r="AU9" s="87"/>
      <c r="AV9" s="87"/>
      <c r="AW9" s="88">
        <f t="shared" ref="AW9:AW13" si="1">+BD9</f>
        <v>4351.9679999999998</v>
      </c>
      <c r="AX9" s="88">
        <f t="shared" ref="AX9:AX13" si="2">+BJ9</f>
        <v>3027.4559999999997</v>
      </c>
      <c r="AY9" s="81">
        <f>+Q9</f>
        <v>4351.9679999999998</v>
      </c>
      <c r="AZ9" s="81">
        <f>+AY9</f>
        <v>4351.9679999999998</v>
      </c>
      <c r="BA9" s="81">
        <f t="shared" ref="BA9:BD13" si="3">+AZ9</f>
        <v>4351.9679999999998</v>
      </c>
      <c r="BB9" s="81">
        <f t="shared" si="3"/>
        <v>4351.9679999999998</v>
      </c>
      <c r="BC9" s="81">
        <f t="shared" si="3"/>
        <v>4351.9679999999998</v>
      </c>
      <c r="BD9" s="81">
        <f t="shared" si="3"/>
        <v>4351.9679999999998</v>
      </c>
      <c r="BE9" s="81">
        <f>+R9</f>
        <v>3027.4559999999997</v>
      </c>
      <c r="BF9" s="81">
        <f>+BE9</f>
        <v>3027.4559999999997</v>
      </c>
      <c r="BG9" s="81">
        <f t="shared" ref="BG9:BJ13" si="4">+BF9</f>
        <v>3027.4559999999997</v>
      </c>
      <c r="BH9" s="81">
        <f t="shared" si="4"/>
        <v>3027.4559999999997</v>
      </c>
      <c r="BI9" s="81">
        <f t="shared" si="4"/>
        <v>3027.4559999999997</v>
      </c>
      <c r="BJ9" s="81">
        <f t="shared" si="4"/>
        <v>3027.4559999999997</v>
      </c>
      <c r="BK9" s="66"/>
      <c r="BL9" s="66"/>
      <c r="BM9" s="66"/>
      <c r="BN9" s="66"/>
      <c r="BO9" s="66"/>
      <c r="BP9" s="66"/>
    </row>
    <row r="10" spans="2:68" ht="20.100000000000001" customHeight="1" x14ac:dyDescent="0.25">
      <c r="B10" s="176" t="s">
        <v>171</v>
      </c>
      <c r="C10" s="75">
        <v>2</v>
      </c>
      <c r="D10" s="62" t="s">
        <v>162</v>
      </c>
      <c r="E10" s="123" t="s">
        <v>253</v>
      </c>
      <c r="F10" s="120">
        <v>5</v>
      </c>
      <c r="G10" s="5"/>
      <c r="H10" s="5"/>
      <c r="I10" s="83"/>
      <c r="J10" s="5"/>
      <c r="K10" s="76"/>
      <c r="L10" s="76"/>
      <c r="M10" s="76"/>
      <c r="N10" s="76"/>
      <c r="O10" s="76"/>
      <c r="P10" s="76"/>
      <c r="Q10" s="77">
        <v>1155.1636799999999</v>
      </c>
      <c r="R10" s="77">
        <v>395.4614400000001</v>
      </c>
      <c r="S10" s="70"/>
      <c r="T10" s="70"/>
      <c r="U10" s="171" t="s">
        <v>237</v>
      </c>
      <c r="V10" s="70"/>
      <c r="W10" s="70"/>
      <c r="X10" s="70"/>
      <c r="Y10" s="70"/>
      <c r="Z10" s="70"/>
      <c r="AA10" s="70"/>
      <c r="AB10" s="70"/>
      <c r="AC10" s="70"/>
      <c r="AD10" s="70"/>
      <c r="AE10" s="70"/>
      <c r="AF10" s="70"/>
      <c r="AG10" s="70"/>
      <c r="AH10" s="70"/>
      <c r="AI10" s="70"/>
      <c r="AJ10" s="11"/>
      <c r="AK10" s="11"/>
      <c r="AL10" s="11"/>
      <c r="AM10" s="11"/>
      <c r="AN10" s="11"/>
      <c r="AO10" s="49">
        <f t="shared" ref="AO10:AO23" si="5">SUM(AJ10:AN10)</f>
        <v>0</v>
      </c>
      <c r="AP10" s="51">
        <f t="shared" ref="AP10:AP23" si="6">+AO10/25</f>
        <v>0</v>
      </c>
      <c r="AQ10" s="47"/>
      <c r="AR10" s="105">
        <f t="shared" si="0"/>
        <v>0</v>
      </c>
      <c r="AS10" s="47"/>
      <c r="AT10" s="197" t="s">
        <v>342</v>
      </c>
      <c r="AU10" s="87"/>
      <c r="AV10" s="87"/>
      <c r="AW10" s="88">
        <f t="shared" si="1"/>
        <v>1155.1636799999999</v>
      </c>
      <c r="AX10" s="88">
        <f t="shared" si="2"/>
        <v>395.4614400000001</v>
      </c>
      <c r="AY10" s="81">
        <f>+Q10</f>
        <v>1155.1636799999999</v>
      </c>
      <c r="AZ10" s="81">
        <f>+AY10</f>
        <v>1155.1636799999999</v>
      </c>
      <c r="BA10" s="81">
        <f t="shared" si="3"/>
        <v>1155.1636799999999</v>
      </c>
      <c r="BB10" s="81">
        <f t="shared" si="3"/>
        <v>1155.1636799999999</v>
      </c>
      <c r="BC10" s="81">
        <f t="shared" si="3"/>
        <v>1155.1636799999999</v>
      </c>
      <c r="BD10" s="81">
        <f t="shared" si="3"/>
        <v>1155.1636799999999</v>
      </c>
      <c r="BE10" s="81">
        <f>+R10</f>
        <v>395.4614400000001</v>
      </c>
      <c r="BF10" s="81">
        <f>+BE10</f>
        <v>395.4614400000001</v>
      </c>
      <c r="BG10" s="81">
        <f t="shared" si="4"/>
        <v>395.4614400000001</v>
      </c>
      <c r="BH10" s="81">
        <f t="shared" si="4"/>
        <v>395.4614400000001</v>
      </c>
      <c r="BI10" s="81">
        <f t="shared" si="4"/>
        <v>395.4614400000001</v>
      </c>
      <c r="BJ10" s="81">
        <f t="shared" si="4"/>
        <v>395.4614400000001</v>
      </c>
      <c r="BK10" s="65"/>
      <c r="BL10" s="65"/>
      <c r="BM10" s="65"/>
      <c r="BN10" s="65"/>
      <c r="BO10" s="65"/>
      <c r="BP10" s="65"/>
    </row>
    <row r="11" spans="2:68" s="7" customFormat="1" ht="20.100000000000001" customHeight="1" x14ac:dyDescent="0.25">
      <c r="B11" s="179" t="s">
        <v>157</v>
      </c>
      <c r="C11" s="75">
        <v>3</v>
      </c>
      <c r="D11" s="61" t="s">
        <v>167</v>
      </c>
      <c r="E11" s="123" t="s">
        <v>253</v>
      </c>
      <c r="F11" s="120">
        <v>5</v>
      </c>
      <c r="G11" s="26"/>
      <c r="H11" s="26"/>
      <c r="I11" s="84"/>
      <c r="J11" s="26"/>
      <c r="K11" s="78"/>
      <c r="L11" s="78"/>
      <c r="M11" s="78"/>
      <c r="N11" s="78"/>
      <c r="O11" s="78"/>
      <c r="P11" s="78"/>
      <c r="Q11" s="79">
        <v>30380.520959999994</v>
      </c>
      <c r="R11" s="79">
        <v>9904.3223039999975</v>
      </c>
      <c r="S11" s="70"/>
      <c r="T11" s="70"/>
      <c r="U11" s="171" t="s">
        <v>237</v>
      </c>
      <c r="V11" s="71"/>
      <c r="W11" s="71"/>
      <c r="X11" s="71"/>
      <c r="Y11" s="71"/>
      <c r="Z11" s="71"/>
      <c r="AA11" s="71"/>
      <c r="AB11" s="71"/>
      <c r="AC11" s="71"/>
      <c r="AD11" s="71"/>
      <c r="AE11" s="71"/>
      <c r="AF11" s="71"/>
      <c r="AG11" s="71"/>
      <c r="AH11" s="71"/>
      <c r="AI11" s="71"/>
      <c r="AJ11" s="9"/>
      <c r="AK11" s="9"/>
      <c r="AL11" s="9"/>
      <c r="AM11" s="9"/>
      <c r="AN11" s="9"/>
      <c r="AO11" s="49">
        <f t="shared" ref="AO11:AO17" si="7">SUM(AJ11:AN11)</f>
        <v>0</v>
      </c>
      <c r="AP11" s="51">
        <f t="shared" ref="AP11:AP17" si="8">+AO11/25</f>
        <v>0</v>
      </c>
      <c r="AQ11" s="47"/>
      <c r="AR11" s="105">
        <f t="shared" si="0"/>
        <v>0</v>
      </c>
      <c r="AS11" s="47"/>
      <c r="AT11" s="197" t="s">
        <v>342</v>
      </c>
      <c r="AU11" s="87"/>
      <c r="AV11" s="87"/>
      <c r="AW11" s="88">
        <f t="shared" si="1"/>
        <v>30380.520959999994</v>
      </c>
      <c r="AX11" s="88">
        <f t="shared" si="2"/>
        <v>9904.3223039999975</v>
      </c>
      <c r="AY11" s="81">
        <f>+Q11</f>
        <v>30380.520959999994</v>
      </c>
      <c r="AZ11" s="81">
        <f>+AY11</f>
        <v>30380.520959999994</v>
      </c>
      <c r="BA11" s="81">
        <f t="shared" si="3"/>
        <v>30380.520959999994</v>
      </c>
      <c r="BB11" s="81">
        <f t="shared" si="3"/>
        <v>30380.520959999994</v>
      </c>
      <c r="BC11" s="81">
        <f t="shared" si="3"/>
        <v>30380.520959999994</v>
      </c>
      <c r="BD11" s="81">
        <f t="shared" si="3"/>
        <v>30380.520959999994</v>
      </c>
      <c r="BE11" s="81">
        <f>+R11</f>
        <v>9904.3223039999975</v>
      </c>
      <c r="BF11" s="81">
        <f>+BE11</f>
        <v>9904.3223039999975</v>
      </c>
      <c r="BG11" s="81">
        <f t="shared" si="4"/>
        <v>9904.3223039999975</v>
      </c>
      <c r="BH11" s="81">
        <f t="shared" si="4"/>
        <v>9904.3223039999975</v>
      </c>
      <c r="BI11" s="81">
        <f t="shared" si="4"/>
        <v>9904.3223039999975</v>
      </c>
      <c r="BJ11" s="81">
        <f t="shared" si="4"/>
        <v>9904.3223039999975</v>
      </c>
      <c r="BK11" s="66"/>
      <c r="BL11" s="66"/>
      <c r="BM11" s="66"/>
      <c r="BN11" s="66"/>
      <c r="BO11" s="66"/>
      <c r="BP11" s="66"/>
    </row>
    <row r="12" spans="2:68" ht="20.100000000000001" customHeight="1" x14ac:dyDescent="0.25">
      <c r="B12" s="176" t="s">
        <v>170</v>
      </c>
      <c r="C12" s="75">
        <v>4</v>
      </c>
      <c r="D12" s="61" t="s">
        <v>163</v>
      </c>
      <c r="E12" s="123" t="s">
        <v>253</v>
      </c>
      <c r="F12" s="120">
        <v>5</v>
      </c>
      <c r="G12" s="26"/>
      <c r="H12" s="26"/>
      <c r="I12" s="84"/>
      <c r="J12" s="26"/>
      <c r="K12" s="78"/>
      <c r="L12" s="78"/>
      <c r="M12" s="78"/>
      <c r="N12" s="78"/>
      <c r="O12" s="78"/>
      <c r="P12" s="78"/>
      <c r="Q12" s="79">
        <v>26915.976000000002</v>
      </c>
      <c r="R12" s="79">
        <v>15452.64</v>
      </c>
      <c r="S12" s="70"/>
      <c r="T12" s="70"/>
      <c r="U12" s="171" t="s">
        <v>237</v>
      </c>
      <c r="V12" s="70"/>
      <c r="W12" s="70"/>
      <c r="X12" s="70"/>
      <c r="Y12" s="70"/>
      <c r="Z12" s="70"/>
      <c r="AA12" s="70"/>
      <c r="AB12" s="70"/>
      <c r="AC12" s="70"/>
      <c r="AD12" s="70"/>
      <c r="AE12" s="70"/>
      <c r="AF12" s="70"/>
      <c r="AG12" s="70"/>
      <c r="AH12" s="70"/>
      <c r="AI12" s="70"/>
      <c r="AJ12" s="11"/>
      <c r="AK12" s="11"/>
      <c r="AL12" s="11"/>
      <c r="AM12" s="11"/>
      <c r="AN12" s="11"/>
      <c r="AO12" s="49">
        <f t="shared" si="7"/>
        <v>0</v>
      </c>
      <c r="AP12" s="51">
        <f t="shared" si="8"/>
        <v>0</v>
      </c>
      <c r="AQ12" s="47"/>
      <c r="AR12" s="105">
        <f t="shared" si="0"/>
        <v>0</v>
      </c>
      <c r="AS12" s="47"/>
      <c r="AT12" s="197" t="s">
        <v>342</v>
      </c>
      <c r="AU12" s="87"/>
      <c r="AV12" s="87"/>
      <c r="AW12" s="88">
        <f t="shared" si="1"/>
        <v>26915.976000000002</v>
      </c>
      <c r="AX12" s="88">
        <f t="shared" si="2"/>
        <v>15452.64</v>
      </c>
      <c r="AY12" s="81">
        <f>+Q12</f>
        <v>26915.976000000002</v>
      </c>
      <c r="AZ12" s="81">
        <f>+AY12</f>
        <v>26915.976000000002</v>
      </c>
      <c r="BA12" s="81">
        <f t="shared" si="3"/>
        <v>26915.976000000002</v>
      </c>
      <c r="BB12" s="81">
        <f t="shared" si="3"/>
        <v>26915.976000000002</v>
      </c>
      <c r="BC12" s="81">
        <f t="shared" si="3"/>
        <v>26915.976000000002</v>
      </c>
      <c r="BD12" s="81">
        <f t="shared" si="3"/>
        <v>26915.976000000002</v>
      </c>
      <c r="BE12" s="81">
        <f>+R12</f>
        <v>15452.64</v>
      </c>
      <c r="BF12" s="81">
        <f>+BE12</f>
        <v>15452.64</v>
      </c>
      <c r="BG12" s="81">
        <f t="shared" si="4"/>
        <v>15452.64</v>
      </c>
      <c r="BH12" s="81">
        <f t="shared" si="4"/>
        <v>15452.64</v>
      </c>
      <c r="BI12" s="81">
        <f t="shared" si="4"/>
        <v>15452.64</v>
      </c>
      <c r="BJ12" s="81">
        <f t="shared" si="4"/>
        <v>15452.64</v>
      </c>
      <c r="BK12" s="65"/>
      <c r="BL12" s="65"/>
      <c r="BM12" s="65"/>
      <c r="BN12" s="65"/>
      <c r="BO12" s="65"/>
      <c r="BP12" s="65"/>
    </row>
    <row r="13" spans="2:68" s="7" customFormat="1" ht="20.100000000000001" customHeight="1" x14ac:dyDescent="0.25">
      <c r="B13" s="176" t="s">
        <v>169</v>
      </c>
      <c r="C13" s="75">
        <v>5</v>
      </c>
      <c r="D13" s="61" t="s">
        <v>166</v>
      </c>
      <c r="E13" s="123" t="s">
        <v>253</v>
      </c>
      <c r="F13" s="120">
        <v>5</v>
      </c>
      <c r="G13" s="26"/>
      <c r="H13" s="26"/>
      <c r="I13" s="84"/>
      <c r="J13" s="26"/>
      <c r="K13" s="78"/>
      <c r="L13" s="78"/>
      <c r="M13" s="78"/>
      <c r="N13" s="78"/>
      <c r="O13" s="78"/>
      <c r="P13" s="78"/>
      <c r="Q13" s="79">
        <v>135.76248000000001</v>
      </c>
      <c r="R13" s="79">
        <v>42.280315200000011</v>
      </c>
      <c r="S13" s="79"/>
      <c r="T13" s="79"/>
      <c r="U13" s="171" t="s">
        <v>237</v>
      </c>
      <c r="V13" s="72"/>
      <c r="W13" s="72"/>
      <c r="X13" s="72"/>
      <c r="Y13" s="72"/>
      <c r="Z13" s="72"/>
      <c r="AA13" s="72"/>
      <c r="AB13" s="72"/>
      <c r="AC13" s="72"/>
      <c r="AD13" s="72"/>
      <c r="AE13" s="72"/>
      <c r="AF13" s="72"/>
      <c r="AG13" s="72"/>
      <c r="AH13" s="72"/>
      <c r="AI13" s="72"/>
      <c r="AJ13" s="27"/>
      <c r="AK13" s="27"/>
      <c r="AL13" s="27"/>
      <c r="AM13" s="27"/>
      <c r="AN13" s="27"/>
      <c r="AO13" s="49">
        <f t="shared" si="7"/>
        <v>0</v>
      </c>
      <c r="AP13" s="51">
        <f t="shared" si="8"/>
        <v>0</v>
      </c>
      <c r="AQ13" s="47"/>
      <c r="AR13" s="105">
        <f t="shared" si="0"/>
        <v>0</v>
      </c>
      <c r="AS13" s="47"/>
      <c r="AT13" s="197" t="s">
        <v>342</v>
      </c>
      <c r="AU13" s="87"/>
      <c r="AV13" s="87"/>
      <c r="AW13" s="88">
        <f t="shared" si="1"/>
        <v>135.76248000000001</v>
      </c>
      <c r="AX13" s="88">
        <f t="shared" si="2"/>
        <v>42.280315200000011</v>
      </c>
      <c r="AY13" s="81">
        <f>+Q13</f>
        <v>135.76248000000001</v>
      </c>
      <c r="AZ13" s="81">
        <f>+AY13</f>
        <v>135.76248000000001</v>
      </c>
      <c r="BA13" s="81">
        <f t="shared" si="3"/>
        <v>135.76248000000001</v>
      </c>
      <c r="BB13" s="81">
        <f t="shared" si="3"/>
        <v>135.76248000000001</v>
      </c>
      <c r="BC13" s="81">
        <f t="shared" si="3"/>
        <v>135.76248000000001</v>
      </c>
      <c r="BD13" s="81">
        <f t="shared" si="3"/>
        <v>135.76248000000001</v>
      </c>
      <c r="BE13" s="81">
        <f>+R13</f>
        <v>42.280315200000011</v>
      </c>
      <c r="BF13" s="81">
        <f>+BE13</f>
        <v>42.280315200000011</v>
      </c>
      <c r="BG13" s="81">
        <f t="shared" si="4"/>
        <v>42.280315200000011</v>
      </c>
      <c r="BH13" s="81">
        <f t="shared" si="4"/>
        <v>42.280315200000011</v>
      </c>
      <c r="BI13" s="81">
        <f t="shared" si="4"/>
        <v>42.280315200000011</v>
      </c>
      <c r="BJ13" s="81">
        <f t="shared" si="4"/>
        <v>42.280315200000011</v>
      </c>
      <c r="BK13" s="67"/>
      <c r="BL13" s="67"/>
      <c r="BM13" s="67"/>
      <c r="BN13" s="67"/>
      <c r="BO13" s="67"/>
      <c r="BP13" s="67"/>
    </row>
    <row r="14" spans="2:68" s="7" customFormat="1" ht="20.100000000000001" customHeight="1" x14ac:dyDescent="0.25">
      <c r="B14" s="199" t="s">
        <v>343</v>
      </c>
      <c r="C14" s="135">
        <v>6</v>
      </c>
      <c r="D14" s="61" t="s">
        <v>158</v>
      </c>
      <c r="E14" s="136" t="s">
        <v>253</v>
      </c>
      <c r="F14" s="119">
        <v>5</v>
      </c>
      <c r="G14" s="26"/>
      <c r="H14" s="26"/>
      <c r="I14" s="84"/>
      <c r="J14" s="26"/>
      <c r="K14" s="78"/>
      <c r="L14" s="78"/>
      <c r="M14" s="78"/>
      <c r="N14" s="78"/>
      <c r="O14" s="78"/>
      <c r="P14" s="78"/>
      <c r="Q14" s="79">
        <v>102453.52429544808</v>
      </c>
      <c r="R14" s="79">
        <v>62208.804682957627</v>
      </c>
      <c r="S14" s="101"/>
      <c r="T14" s="101"/>
      <c r="U14" s="171" t="s">
        <v>237</v>
      </c>
      <c r="V14" s="72"/>
      <c r="W14" s="72"/>
      <c r="X14" s="72"/>
      <c r="Y14" s="72"/>
      <c r="Z14" s="72"/>
      <c r="AA14" s="72"/>
      <c r="AB14" s="72"/>
      <c r="AC14" s="72"/>
      <c r="AD14" s="72"/>
      <c r="AE14" s="72"/>
      <c r="AF14" s="72"/>
      <c r="AG14" s="72"/>
      <c r="AH14" s="72"/>
      <c r="AI14" s="72"/>
      <c r="AJ14" s="27"/>
      <c r="AK14" s="27"/>
      <c r="AL14" s="27"/>
      <c r="AM14" s="27"/>
      <c r="AN14" s="27"/>
      <c r="AO14" s="50">
        <f t="shared" si="7"/>
        <v>0</v>
      </c>
      <c r="AP14" s="96">
        <f t="shared" si="8"/>
        <v>0</v>
      </c>
      <c r="AQ14" s="47"/>
      <c r="AR14" s="105">
        <f t="shared" si="0"/>
        <v>0</v>
      </c>
      <c r="AS14" s="47"/>
      <c r="AT14" s="142" t="s">
        <v>290</v>
      </c>
      <c r="AU14" s="87"/>
      <c r="AV14" s="87"/>
      <c r="AW14" s="87">
        <f t="shared" ref="AW14:AW16" si="9">+BD14</f>
        <v>38457.20592</v>
      </c>
      <c r="AX14" s="87">
        <f t="shared" ref="AX14:AX16" si="10">+BJ14</f>
        <v>34660.618415999998</v>
      </c>
      <c r="AY14" s="87">
        <f>+[1]Autodecl!$FJ$33</f>
        <v>102453.52429544808</v>
      </c>
      <c r="AZ14" s="87">
        <f>+AY14*(1+[1]Autodecl!$FD$29)</f>
        <v>102453.52429544808</v>
      </c>
      <c r="BA14" s="87">
        <f>+AZ14*(1+[1]Autodecl!$FD$29)</f>
        <v>102453.52429544808</v>
      </c>
      <c r="BB14" s="87">
        <f>+BA14*(1+[1]Autodecl!$FD$29)</f>
        <v>102453.52429544808</v>
      </c>
      <c r="BC14" s="87">
        <f>+BB14*(1+[1]Autodecl!$FD$29)</f>
        <v>102453.52429544808</v>
      </c>
      <c r="BD14" s="87">
        <f>+[1]Autodecl!$FK$33</f>
        <v>38457.20592</v>
      </c>
      <c r="BE14" s="87">
        <f>+[1]Autodecl!$FJ$34</f>
        <v>62208.804682957627</v>
      </c>
      <c r="BF14" s="87">
        <f>+BE14*(1+[1]Autodecl!$FD$29)</f>
        <v>62208.804682957627</v>
      </c>
      <c r="BG14" s="87">
        <f>+BF14*(1+[1]Autodecl!$FD$29)</f>
        <v>62208.804682957627</v>
      </c>
      <c r="BH14" s="87">
        <f>+BG14*(1+[1]Autodecl!$FD$29)</f>
        <v>62208.804682957627</v>
      </c>
      <c r="BI14" s="87">
        <f>+BH14*(1+[1]Autodecl!$FD$29)</f>
        <v>62208.804682957627</v>
      </c>
      <c r="BJ14" s="87">
        <f>+[1]Autodecl!$FK$34</f>
        <v>34660.618415999998</v>
      </c>
      <c r="BK14" s="67">
        <v>9</v>
      </c>
      <c r="BL14" s="67">
        <v>9</v>
      </c>
      <c r="BM14" s="67">
        <v>9</v>
      </c>
      <c r="BN14" s="67">
        <v>9</v>
      </c>
      <c r="BO14" s="67">
        <v>9</v>
      </c>
      <c r="BP14" s="67">
        <v>9</v>
      </c>
    </row>
    <row r="15" spans="2:68" s="7" customFormat="1" ht="20.100000000000001" customHeight="1" x14ac:dyDescent="0.25">
      <c r="B15" s="200" t="s">
        <v>344</v>
      </c>
      <c r="C15" s="135">
        <v>7</v>
      </c>
      <c r="D15" s="64" t="s">
        <v>163</v>
      </c>
      <c r="E15" s="136" t="s">
        <v>253</v>
      </c>
      <c r="F15" s="119">
        <v>5</v>
      </c>
      <c r="G15" s="53"/>
      <c r="H15" s="53"/>
      <c r="I15" s="85"/>
      <c r="J15" s="53"/>
      <c r="K15" s="80"/>
      <c r="L15" s="80"/>
      <c r="M15" s="80"/>
      <c r="N15" s="80"/>
      <c r="O15" s="80"/>
      <c r="P15" s="80"/>
      <c r="Q15" s="81">
        <v>86166.338400000022</v>
      </c>
      <c r="R15" s="81">
        <v>26357.263200000001</v>
      </c>
      <c r="S15" s="106"/>
      <c r="T15" s="106"/>
      <c r="U15" s="171" t="s">
        <v>237</v>
      </c>
      <c r="V15" s="107"/>
      <c r="W15" s="107"/>
      <c r="X15" s="107"/>
      <c r="Y15" s="107"/>
      <c r="Z15" s="107"/>
      <c r="AA15" s="107"/>
      <c r="AB15" s="107"/>
      <c r="AC15" s="107"/>
      <c r="AD15" s="107"/>
      <c r="AE15" s="107"/>
      <c r="AF15" s="107"/>
      <c r="AG15" s="107"/>
      <c r="AH15" s="107"/>
      <c r="AI15" s="107"/>
      <c r="AJ15" s="58"/>
      <c r="AK15" s="58"/>
      <c r="AL15" s="58"/>
      <c r="AM15" s="58"/>
      <c r="AN15" s="58"/>
      <c r="AO15" s="108">
        <f t="shared" si="7"/>
        <v>0</v>
      </c>
      <c r="AP15" s="109">
        <f t="shared" si="8"/>
        <v>0</v>
      </c>
      <c r="AQ15" s="47"/>
      <c r="AR15" s="105">
        <f t="shared" si="0"/>
        <v>0</v>
      </c>
      <c r="AS15" s="47"/>
      <c r="AT15" s="147" t="s">
        <v>294</v>
      </c>
      <c r="AU15" s="88"/>
      <c r="AV15" s="88"/>
      <c r="AW15" s="88">
        <f t="shared" si="9"/>
        <v>37359.959410393974</v>
      </c>
      <c r="AX15" s="88">
        <f t="shared" si="10"/>
        <v>26888.375248584874</v>
      </c>
      <c r="AY15" s="88">
        <f>+[1]Autodecl!$JR$33</f>
        <v>86597.170092000015</v>
      </c>
      <c r="AZ15" s="87">
        <f>+AY15*(1+[1]Autodecl!$JL$29)</f>
        <v>87030.155942460013</v>
      </c>
      <c r="BA15" s="88">
        <f>+AZ15*(1+[1]Autodecl!$JL$29)</f>
        <v>87465.306722172303</v>
      </c>
      <c r="BB15" s="88">
        <f>+[1]Autodecl!$JS$33</f>
        <v>36989.143249319553</v>
      </c>
      <c r="BC15" s="88">
        <f>+BB15*(1+[1]Autodecl!$JL$29)</f>
        <v>37174.088965566145</v>
      </c>
      <c r="BD15" s="88">
        <f>+BC15*(1+[1]Autodecl!$JL$29)</f>
        <v>37359.959410393974</v>
      </c>
      <c r="BE15" s="88">
        <f>+[1]Autodecl!$JR$34</f>
        <v>26489.049515999999</v>
      </c>
      <c r="BF15" s="88">
        <f>+BE15*(1+[1]Autodecl!$JL$29)</f>
        <v>26621.494763579998</v>
      </c>
      <c r="BG15" s="88">
        <f>+BF15*(1+[1]Autodecl!$JL$29)</f>
        <v>26754.602237397896</v>
      </c>
      <c r="BH15" s="88">
        <f>+BG15*(1+[1]Autodecl!$JL$29)</f>
        <v>26888.375248584882</v>
      </c>
      <c r="BI15" s="88">
        <f>+BH15*(1+[1]Autodecl!$JL$29)</f>
        <v>27022.817124827805</v>
      </c>
      <c r="BJ15" s="88">
        <f>+[1]Autodecl!$JS$34</f>
        <v>26888.375248584874</v>
      </c>
      <c r="BK15" s="110">
        <v>1</v>
      </c>
      <c r="BL15" s="110">
        <v>1</v>
      </c>
      <c r="BM15" s="110">
        <v>1</v>
      </c>
      <c r="BN15" s="110">
        <v>1</v>
      </c>
      <c r="BO15" s="110">
        <v>1</v>
      </c>
      <c r="BP15" s="110">
        <v>1</v>
      </c>
    </row>
    <row r="16" spans="2:68" s="7" customFormat="1" ht="20.100000000000001" customHeight="1" x14ac:dyDescent="0.25">
      <c r="B16" s="137" t="s">
        <v>149</v>
      </c>
      <c r="C16" s="135">
        <v>8</v>
      </c>
      <c r="D16" s="61" t="s">
        <v>159</v>
      </c>
      <c r="E16" s="136" t="s">
        <v>253</v>
      </c>
      <c r="F16" s="119">
        <v>5</v>
      </c>
      <c r="G16" s="26"/>
      <c r="H16" s="26"/>
      <c r="I16" s="84"/>
      <c r="J16" s="26"/>
      <c r="K16" s="78"/>
      <c r="L16" s="78"/>
      <c r="M16" s="78"/>
      <c r="N16" s="78"/>
      <c r="O16" s="78"/>
      <c r="P16" s="78"/>
      <c r="Q16" s="79">
        <v>8203.3556111999987</v>
      </c>
      <c r="R16" s="79">
        <v>1579.5657071999999</v>
      </c>
      <c r="S16" s="79"/>
      <c r="T16" s="79"/>
      <c r="U16" s="171" t="s">
        <v>237</v>
      </c>
      <c r="V16" s="72"/>
      <c r="W16" s="72"/>
      <c r="X16" s="72"/>
      <c r="Y16" s="72"/>
      <c r="Z16" s="72"/>
      <c r="AA16" s="72"/>
      <c r="AB16" s="72"/>
      <c r="AC16" s="72"/>
      <c r="AD16" s="72"/>
      <c r="AE16" s="72"/>
      <c r="AF16" s="72"/>
      <c r="AG16" s="72"/>
      <c r="AH16" s="72"/>
      <c r="AI16" s="72"/>
      <c r="AJ16" s="27"/>
      <c r="AK16" s="27"/>
      <c r="AL16" s="27"/>
      <c r="AM16" s="27"/>
      <c r="AN16" s="27"/>
      <c r="AO16" s="50">
        <f t="shared" si="7"/>
        <v>0</v>
      </c>
      <c r="AP16" s="96">
        <f t="shared" si="8"/>
        <v>0</v>
      </c>
      <c r="AQ16" s="47"/>
      <c r="AR16" s="105">
        <f t="shared" si="0"/>
        <v>0</v>
      </c>
      <c r="AS16" s="47"/>
      <c r="AT16" s="142" t="s">
        <v>290</v>
      </c>
      <c r="AU16" s="87"/>
      <c r="AV16" s="87"/>
      <c r="AW16" s="87">
        <f t="shared" si="9"/>
        <v>7542.3743921831892</v>
      </c>
      <c r="AX16" s="87">
        <f t="shared" si="10"/>
        <v>1801.0398992897672</v>
      </c>
      <c r="AY16" s="87">
        <f>+[1]Autodecl!$JD$33</f>
        <v>8812.0025351402801</v>
      </c>
      <c r="AZ16" s="87">
        <f>+AY16*(1+[1]Autodecl!$IX$29)</f>
        <v>8917.7465655619635</v>
      </c>
      <c r="BA16" s="87">
        <f>+AZ16*(1+[1]Autodecl!$IX$29)</f>
        <v>9024.7595243487067</v>
      </c>
      <c r="BB16" s="87">
        <f>+BA16*(1+[1]Autodecl!$IX$29)</f>
        <v>9133.0566386408918</v>
      </c>
      <c r="BC16" s="87">
        <f>+BB16*(1+[1]Autodecl!$IX$29)</f>
        <v>9242.6533183045831</v>
      </c>
      <c r="BD16" s="87">
        <f>+[1]Autodecl!$JE$33</f>
        <v>7542.3743921831892</v>
      </c>
      <c r="BE16" s="87">
        <f>+[1]Autodecl!$JD$34</f>
        <v>1696.7613835079055</v>
      </c>
      <c r="BF16" s="87">
        <f>+BE16*(1+[1]Autodecl!$IX$29)</f>
        <v>1717.1225201100003</v>
      </c>
      <c r="BG16" s="87">
        <f>+BF16*(1+[1]Autodecl!$IX$29)</f>
        <v>1737.7279903513204</v>
      </c>
      <c r="BH16" s="87">
        <f>+BG16*(1+[1]Autodecl!$IX$29)</f>
        <v>1758.5807262355363</v>
      </c>
      <c r="BI16" s="87">
        <f>+BH16*(1+[1]Autodecl!$IX$29)</f>
        <v>1779.6836949503627</v>
      </c>
      <c r="BJ16" s="87">
        <f>+[1]Autodecl!$JE$34</f>
        <v>1801.0398992897672</v>
      </c>
      <c r="BK16" s="67">
        <v>2</v>
      </c>
      <c r="BL16" s="67">
        <v>2</v>
      </c>
      <c r="BM16" s="67">
        <v>2</v>
      </c>
      <c r="BN16" s="67">
        <v>2</v>
      </c>
      <c r="BO16" s="67">
        <v>2</v>
      </c>
      <c r="BP16" s="67">
        <v>2</v>
      </c>
    </row>
    <row r="17" spans="2:68" s="7" customFormat="1" ht="20.100000000000001" customHeight="1" x14ac:dyDescent="0.25">
      <c r="B17" s="98" t="s">
        <v>150</v>
      </c>
      <c r="C17" s="75">
        <v>9</v>
      </c>
      <c r="D17" s="61" t="s">
        <v>160</v>
      </c>
      <c r="E17" s="123" t="s">
        <v>253</v>
      </c>
      <c r="F17" s="119">
        <v>5</v>
      </c>
      <c r="G17" s="26"/>
      <c r="H17" s="26"/>
      <c r="I17" s="84"/>
      <c r="J17" s="26"/>
      <c r="K17" s="78"/>
      <c r="L17" s="78"/>
      <c r="M17" s="78">
        <v>90</v>
      </c>
      <c r="N17" s="78">
        <v>90</v>
      </c>
      <c r="O17" s="78"/>
      <c r="P17" s="78"/>
      <c r="Q17" s="79">
        <v>3820.4602560000008</v>
      </c>
      <c r="R17" s="79">
        <v>2048.7362399999997</v>
      </c>
      <c r="S17" s="101"/>
      <c r="T17" s="101"/>
      <c r="U17" s="100" t="s">
        <v>238</v>
      </c>
      <c r="V17" s="72"/>
      <c r="W17" s="72"/>
      <c r="X17" s="72">
        <v>3820</v>
      </c>
      <c r="Y17" s="72">
        <f>+X17*1.03</f>
        <v>3934.6</v>
      </c>
      <c r="Z17" s="72">
        <f t="shared" ref="Z17:AI17" si="11">+Y17*1.03</f>
        <v>4052.6379999999999</v>
      </c>
      <c r="AA17" s="72">
        <f t="shared" si="11"/>
        <v>4174.2171399999997</v>
      </c>
      <c r="AB17" s="72">
        <f t="shared" si="11"/>
        <v>4299.4436541999994</v>
      </c>
      <c r="AC17" s="72">
        <f t="shared" si="11"/>
        <v>4428.4269638259993</v>
      </c>
      <c r="AD17" s="72">
        <v>2048</v>
      </c>
      <c r="AE17" s="72">
        <f t="shared" si="11"/>
        <v>2109.44</v>
      </c>
      <c r="AF17" s="72">
        <f t="shared" si="11"/>
        <v>2172.7231999999999</v>
      </c>
      <c r="AG17" s="72">
        <f t="shared" si="11"/>
        <v>2237.904896</v>
      </c>
      <c r="AH17" s="72">
        <f t="shared" si="11"/>
        <v>2305.0420428800003</v>
      </c>
      <c r="AI17" s="72">
        <f t="shared" si="11"/>
        <v>2374.1933041664001</v>
      </c>
      <c r="AJ17" s="27">
        <v>5</v>
      </c>
      <c r="AK17" s="27">
        <v>3</v>
      </c>
      <c r="AL17" s="27">
        <v>5</v>
      </c>
      <c r="AM17" s="27">
        <v>5</v>
      </c>
      <c r="AN17" s="27">
        <v>3</v>
      </c>
      <c r="AO17" s="50">
        <f t="shared" si="7"/>
        <v>21</v>
      </c>
      <c r="AP17" s="96">
        <f t="shared" si="8"/>
        <v>0.84</v>
      </c>
      <c r="AQ17" s="47"/>
      <c r="AR17" s="105">
        <f t="shared" si="0"/>
        <v>0.84</v>
      </c>
      <c r="AS17" s="47"/>
      <c r="AT17" s="132" t="s">
        <v>285</v>
      </c>
      <c r="AU17" s="87"/>
      <c r="AV17" s="87"/>
      <c r="AW17" s="87">
        <f t="shared" ref="AW17:AW23" si="12">+BD17</f>
        <v>4698.6842227488096</v>
      </c>
      <c r="AX17" s="87">
        <f t="shared" ref="AX17:AX23" si="13">+BJ17</f>
        <v>2519.6871587248138</v>
      </c>
      <c r="AY17" s="87">
        <f>+[1]Autodecl!$LV$33</f>
        <v>4053.1262855904006</v>
      </c>
      <c r="AZ17" s="87">
        <f>+AY17*(1+[1]Autodecl!$LP$29)</f>
        <v>4174.7200741581128</v>
      </c>
      <c r="BA17" s="87">
        <f>+AZ17*(1+[1]Autodecl!$LP$29)</f>
        <v>4299.9616763828562</v>
      </c>
      <c r="BB17" s="87">
        <f>+BA17*(1+[1]Autodecl!$LP$29)</f>
        <v>4428.960526674342</v>
      </c>
      <c r="BC17" s="87">
        <f>+BB17*(1+[1]Autodecl!$LP$29)</f>
        <v>4561.8293424745725</v>
      </c>
      <c r="BD17" s="87">
        <f>+[1]Autodecl!$LW$33</f>
        <v>4698.6842227488096</v>
      </c>
      <c r="BE17" s="87">
        <f>+[1]Autodecl!$LV$34</f>
        <v>2173.5042770159998</v>
      </c>
      <c r="BF17" s="87">
        <f>+BE17*(1+[1]Autodecl!$LP$29)</f>
        <v>2238.70940532648</v>
      </c>
      <c r="BG17" s="87">
        <f>+BF17*(1+[1]Autodecl!$LP$29)</f>
        <v>2305.8706874862746</v>
      </c>
      <c r="BH17" s="87">
        <f>+BG17*(1+[1]Autodecl!$LP$29)</f>
        <v>2375.0468081108629</v>
      </c>
      <c r="BI17" s="87">
        <f>+BH17*(1+[1]Autodecl!$LP$29)</f>
        <v>2446.2982123541888</v>
      </c>
      <c r="BJ17" s="87">
        <f>+[1]Autodecl!$LW$34</f>
        <v>2519.6871587248138</v>
      </c>
      <c r="BK17" s="67">
        <v>1</v>
      </c>
      <c r="BL17" s="67">
        <v>1</v>
      </c>
      <c r="BM17" s="67">
        <v>1</v>
      </c>
      <c r="BN17" s="67">
        <v>1</v>
      </c>
      <c r="BO17" s="67">
        <v>1</v>
      </c>
      <c r="BP17" s="67">
        <v>1</v>
      </c>
    </row>
    <row r="18" spans="2:68" s="7" customFormat="1" ht="20.100000000000001" customHeight="1" x14ac:dyDescent="0.25">
      <c r="B18" s="98" t="s">
        <v>151</v>
      </c>
      <c r="C18" s="75">
        <v>10</v>
      </c>
      <c r="D18" s="61" t="s">
        <v>164</v>
      </c>
      <c r="E18" s="123" t="s">
        <v>253</v>
      </c>
      <c r="F18" s="119">
        <v>5</v>
      </c>
      <c r="G18" s="26"/>
      <c r="H18" s="26"/>
      <c r="I18" s="84"/>
      <c r="J18" s="26"/>
      <c r="K18" s="78"/>
      <c r="L18" s="78"/>
      <c r="M18" s="78">
        <v>90</v>
      </c>
      <c r="N18" s="78">
        <v>90</v>
      </c>
      <c r="O18" s="78"/>
      <c r="P18" s="78"/>
      <c r="Q18" s="79">
        <v>30854.675231999991</v>
      </c>
      <c r="R18" s="79">
        <v>8846.4156479999983</v>
      </c>
      <c r="S18" s="101"/>
      <c r="T18" s="101"/>
      <c r="U18" s="100" t="s">
        <v>238</v>
      </c>
      <c r="V18" s="72"/>
      <c r="W18" s="72"/>
      <c r="X18" s="72">
        <v>16534</v>
      </c>
      <c r="Y18" s="72">
        <v>16534</v>
      </c>
      <c r="Z18" s="72">
        <v>14880</v>
      </c>
      <c r="AA18" s="72">
        <v>14880</v>
      </c>
      <c r="AB18" s="72">
        <v>14880</v>
      </c>
      <c r="AC18" s="72">
        <v>14880</v>
      </c>
      <c r="AD18" s="72">
        <v>7957</v>
      </c>
      <c r="AE18" s="72">
        <v>7959</v>
      </c>
      <c r="AF18" s="72">
        <v>7161</v>
      </c>
      <c r="AG18" s="72">
        <v>7161</v>
      </c>
      <c r="AH18" s="72">
        <v>7161</v>
      </c>
      <c r="AI18" s="72">
        <v>7161</v>
      </c>
      <c r="AJ18" s="27">
        <v>3</v>
      </c>
      <c r="AK18" s="27">
        <v>3</v>
      </c>
      <c r="AL18" s="27">
        <v>5</v>
      </c>
      <c r="AM18" s="27">
        <v>5</v>
      </c>
      <c r="AN18" s="27">
        <v>0</v>
      </c>
      <c r="AO18" s="50">
        <f t="shared" si="5"/>
        <v>16</v>
      </c>
      <c r="AP18" s="96">
        <f t="shared" si="6"/>
        <v>0.64</v>
      </c>
      <c r="AQ18" s="47"/>
      <c r="AR18" s="105">
        <f t="shared" si="0"/>
        <v>0.64</v>
      </c>
      <c r="AS18" s="47"/>
      <c r="AT18" s="100" t="s">
        <v>243</v>
      </c>
      <c r="AU18" s="87"/>
      <c r="AV18" s="87"/>
      <c r="AW18" s="87">
        <f t="shared" si="12"/>
        <v>21802.485201294734</v>
      </c>
      <c r="AX18" s="87">
        <f t="shared" si="13"/>
        <v>9224.7202770690747</v>
      </c>
      <c r="AY18" s="87">
        <f>+[1]Autodecl!$WB$33</f>
        <v>31226.042103092339</v>
      </c>
      <c r="AZ18" s="87">
        <f>+[1]Autodecl!$WC$33</f>
        <v>21286.981243951486</v>
      </c>
      <c r="BA18" s="87">
        <f>+AZ18*(1+[1]Autodecl!$VV$29)</f>
        <v>21414.703131415194</v>
      </c>
      <c r="BB18" s="87">
        <f>+BA18*(1+[1]Autodecl!$VV$29)</f>
        <v>21543.191350203684</v>
      </c>
      <c r="BC18" s="87">
        <f>+BB18*(1+[1]Autodecl!$VV$29)</f>
        <v>21672.450498304905</v>
      </c>
      <c r="BD18" s="87">
        <f>+BC18*(1+[1]Autodecl!$VV$29)</f>
        <v>21802.485201294734</v>
      </c>
      <c r="BE18" s="87">
        <f>+[1]Autodecl!$WB$34</f>
        <v>8952.8911067393256</v>
      </c>
      <c r="BF18" s="87">
        <f>+[1]Autodecl!$WC$34</f>
        <v>9006.6084533797621</v>
      </c>
      <c r="BG18" s="87">
        <f>+BF18*(1+[1]Autodecl!$VV$29)</f>
        <v>9060.6481041000407</v>
      </c>
      <c r="BH18" s="87">
        <f>+BG18*(1+[1]Autodecl!$VV$29)</f>
        <v>9115.0119927246415</v>
      </c>
      <c r="BI18" s="87">
        <f>+BH18*(1+[1]Autodecl!$VV$29)</f>
        <v>9169.7020646809888</v>
      </c>
      <c r="BJ18" s="87">
        <f>+BI18*(1+[1]Autodecl!$VV$29)</f>
        <v>9224.7202770690747</v>
      </c>
      <c r="BK18" s="67">
        <v>1</v>
      </c>
      <c r="BL18" s="67">
        <v>1</v>
      </c>
      <c r="BM18" s="67">
        <v>1</v>
      </c>
      <c r="BN18" s="67">
        <v>1</v>
      </c>
      <c r="BO18" s="67">
        <v>1</v>
      </c>
      <c r="BP18" s="67">
        <v>1</v>
      </c>
    </row>
    <row r="19" spans="2:68" s="7" customFormat="1" ht="20.100000000000001" customHeight="1" x14ac:dyDescent="0.25">
      <c r="B19" s="137" t="s">
        <v>152</v>
      </c>
      <c r="C19" s="135">
        <v>11</v>
      </c>
      <c r="D19" s="61" t="s">
        <v>165</v>
      </c>
      <c r="E19" s="136" t="s">
        <v>253</v>
      </c>
      <c r="F19" s="119">
        <v>5</v>
      </c>
      <c r="G19" s="26"/>
      <c r="H19" s="26"/>
      <c r="I19" s="84"/>
      <c r="J19" s="26"/>
      <c r="K19" s="78"/>
      <c r="L19" s="78"/>
      <c r="M19" s="78"/>
      <c r="N19" s="78"/>
      <c r="O19" s="78"/>
      <c r="P19" s="78"/>
      <c r="Q19" s="79">
        <v>6011.3923199999999</v>
      </c>
      <c r="R19" s="79">
        <v>6432.8709599999993</v>
      </c>
      <c r="S19" s="101"/>
      <c r="T19" s="101"/>
      <c r="U19" s="169" t="s">
        <v>237</v>
      </c>
      <c r="V19" s="101"/>
      <c r="W19" s="101"/>
      <c r="X19" s="101"/>
      <c r="Y19" s="101"/>
      <c r="Z19" s="101"/>
      <c r="AA19" s="101"/>
      <c r="AB19" s="101"/>
      <c r="AC19" s="101"/>
      <c r="AD19" s="101"/>
      <c r="AE19" s="101"/>
      <c r="AF19" s="101"/>
      <c r="AG19" s="101"/>
      <c r="AH19" s="101"/>
      <c r="AI19" s="101"/>
      <c r="AJ19" s="48"/>
      <c r="AK19" s="48"/>
      <c r="AL19" s="48"/>
      <c r="AM19" s="48"/>
      <c r="AN19" s="48"/>
      <c r="AO19" s="50">
        <f t="shared" si="5"/>
        <v>0</v>
      </c>
      <c r="AP19" s="96">
        <f t="shared" si="6"/>
        <v>0</v>
      </c>
      <c r="AQ19" s="47"/>
      <c r="AR19" s="105">
        <f t="shared" si="0"/>
        <v>0</v>
      </c>
      <c r="AS19" s="47"/>
      <c r="AT19" s="142" t="s">
        <v>290</v>
      </c>
      <c r="AU19" s="87"/>
      <c r="AV19" s="87"/>
      <c r="AW19" s="87">
        <f t="shared" si="12"/>
        <v>5824.0684799999999</v>
      </c>
      <c r="AX19" s="87">
        <f t="shared" si="13"/>
        <v>6221.2644</v>
      </c>
      <c r="AY19" s="87">
        <f>+[1]Autodecl!$XD$33</f>
        <v>6011.3923199999999</v>
      </c>
      <c r="AZ19" s="87">
        <f>+AY19*(1+[1]Autodecl!$WX$29)</f>
        <v>6011.3923199999999</v>
      </c>
      <c r="BA19" s="87">
        <f>+AZ19*(1+[1]Autodecl!$WX$29)</f>
        <v>6011.3923199999999</v>
      </c>
      <c r="BB19" s="87">
        <f>+BA19*(1+[1]Autodecl!$WX$29)</f>
        <v>6011.3923199999999</v>
      </c>
      <c r="BC19" s="87">
        <f>+BB19*(1+[1]Autodecl!$WX$29)</f>
        <v>6011.3923199999999</v>
      </c>
      <c r="BD19" s="87">
        <f>+[1]Autodecl!$XE$33</f>
        <v>5824.0684799999999</v>
      </c>
      <c r="BE19" s="87">
        <f>+[1]Autodecl!$XD$34</f>
        <v>6432.8709599999993</v>
      </c>
      <c r="BF19" s="87">
        <f>+BE19*(1+[1]Autodecl!$WX$29)</f>
        <v>6432.8709599999993</v>
      </c>
      <c r="BG19" s="87">
        <f>+BF19*(1+[1]Autodecl!$WX$29)</f>
        <v>6432.8709599999993</v>
      </c>
      <c r="BH19" s="87">
        <f>+BG19*(1+[1]Autodecl!$WX$29)</f>
        <v>6432.8709599999993</v>
      </c>
      <c r="BI19" s="87">
        <f>+BH19*(1+[1]Autodecl!$WX$29)</f>
        <v>6432.8709599999993</v>
      </c>
      <c r="BJ19" s="87">
        <f>+[1]Autodecl!$XE$34</f>
        <v>6221.2644</v>
      </c>
      <c r="BK19" s="86">
        <v>2</v>
      </c>
      <c r="BL19" s="86">
        <v>2</v>
      </c>
      <c r="BM19" s="86">
        <v>2</v>
      </c>
      <c r="BN19" s="86">
        <v>2</v>
      </c>
      <c r="BO19" s="86">
        <v>2</v>
      </c>
      <c r="BP19" s="86">
        <v>2</v>
      </c>
    </row>
    <row r="20" spans="2:68" s="7" customFormat="1" ht="20.100000000000001" customHeight="1" x14ac:dyDescent="0.25">
      <c r="B20" s="103" t="s">
        <v>154</v>
      </c>
      <c r="C20" s="75">
        <v>12</v>
      </c>
      <c r="D20" s="61" t="s">
        <v>162</v>
      </c>
      <c r="E20" s="123" t="s">
        <v>253</v>
      </c>
      <c r="F20" s="119">
        <v>5</v>
      </c>
      <c r="G20" s="26"/>
      <c r="H20" s="26"/>
      <c r="I20" s="84"/>
      <c r="J20" s="26"/>
      <c r="K20" s="78"/>
      <c r="L20" s="78"/>
      <c r="M20" s="78">
        <v>90</v>
      </c>
      <c r="N20" s="78">
        <v>90</v>
      </c>
      <c r="O20" s="78"/>
      <c r="P20" s="78"/>
      <c r="Q20" s="79">
        <v>35491.590964800002</v>
      </c>
      <c r="R20" s="79">
        <v>38464.178529600002</v>
      </c>
      <c r="S20" s="79"/>
      <c r="T20" s="79"/>
      <c r="U20" s="100" t="s">
        <v>238</v>
      </c>
      <c r="V20" s="72"/>
      <c r="W20" s="72"/>
      <c r="X20" s="72"/>
      <c r="Y20" s="72">
        <v>72858.899999999994</v>
      </c>
      <c r="Z20" s="72">
        <v>76501.899999999994</v>
      </c>
      <c r="AA20" s="72">
        <v>80326.899999999994</v>
      </c>
      <c r="AB20" s="72">
        <v>84343.3</v>
      </c>
      <c r="AC20" s="72">
        <v>88560.5</v>
      </c>
      <c r="AD20" s="72"/>
      <c r="AE20" s="72">
        <v>60627.8</v>
      </c>
      <c r="AF20" s="72">
        <v>63659.199999999997</v>
      </c>
      <c r="AG20" s="72">
        <v>66842.2</v>
      </c>
      <c r="AH20" s="72">
        <v>70184.3</v>
      </c>
      <c r="AI20" s="72">
        <v>73693.5</v>
      </c>
      <c r="AJ20" s="27">
        <v>0</v>
      </c>
      <c r="AK20" s="27">
        <v>0</v>
      </c>
      <c r="AL20" s="27">
        <v>5</v>
      </c>
      <c r="AM20" s="27">
        <v>5</v>
      </c>
      <c r="AN20" s="27">
        <v>0</v>
      </c>
      <c r="AO20" s="50">
        <f t="shared" si="5"/>
        <v>10</v>
      </c>
      <c r="AP20" s="96">
        <f t="shared" si="6"/>
        <v>0.4</v>
      </c>
      <c r="AQ20" s="47"/>
      <c r="AR20" s="105">
        <f t="shared" si="0"/>
        <v>0.4</v>
      </c>
      <c r="AS20" s="47"/>
      <c r="AT20" s="132" t="s">
        <v>286</v>
      </c>
      <c r="AU20" s="87"/>
      <c r="AV20" s="87"/>
      <c r="AW20" s="87">
        <f t="shared" si="12"/>
        <v>22747.651486834537</v>
      </c>
      <c r="AX20" s="87">
        <f t="shared" si="13"/>
        <v>22747.651486834537</v>
      </c>
      <c r="AY20" s="87">
        <f>+[1]Autodecl!$ZV$33</f>
        <v>39129.479038691999</v>
      </c>
      <c r="AZ20" s="87">
        <f>+AY20*(1+[1]Autodecl!$ZP$29)</f>
        <v>41085.952990626603</v>
      </c>
      <c r="BA20" s="87">
        <f>+AZ20*(1+[1]Autodecl!$ZP$29)</f>
        <v>43140.250640157938</v>
      </c>
      <c r="BB20" s="87">
        <f>+BA20*(1+[1]Autodecl!$ZP$29)</f>
        <v>45297.26317216584</v>
      </c>
      <c r="BC20" s="87">
        <f>+[1]Autodecl!$ZW$33</f>
        <v>21664.429987461463</v>
      </c>
      <c r="BD20" s="87">
        <f>+BC20*(1+[1]Autodecl!$ZP$29)</f>
        <v>22747.651486834537</v>
      </c>
      <c r="BE20" s="87">
        <f>+[1]Autodecl!$ZV$34</f>
        <v>42406.756828884005</v>
      </c>
      <c r="BF20" s="87">
        <f>+BE20*(1+[1]Autodecl!$ZP$29)</f>
        <v>44527.09467032821</v>
      </c>
      <c r="BG20" s="87">
        <f>+BF20*(1+[1]Autodecl!$ZP$29)</f>
        <v>46753.449403844621</v>
      </c>
      <c r="BH20" s="87">
        <f>+BG20*(1+[1]Autodecl!$ZP$29)</f>
        <v>49091.121874036857</v>
      </c>
      <c r="BI20" s="87">
        <f>+[1]Autodecl!$ZW$34</f>
        <v>21664.429987461463</v>
      </c>
      <c r="BJ20" s="87">
        <f>+BI20*(1+[1]Autodecl!$ZP$29)</f>
        <v>22747.651486834537</v>
      </c>
      <c r="BK20" s="67">
        <v>2</v>
      </c>
      <c r="BL20" s="67">
        <v>2</v>
      </c>
      <c r="BM20" s="67">
        <v>2</v>
      </c>
      <c r="BN20" s="67">
        <v>2</v>
      </c>
      <c r="BO20" s="67">
        <v>2</v>
      </c>
      <c r="BP20" s="67">
        <v>2</v>
      </c>
    </row>
    <row r="21" spans="2:68" s="7" customFormat="1" ht="20.100000000000001" customHeight="1" x14ac:dyDescent="0.25">
      <c r="B21" s="103" t="s">
        <v>155</v>
      </c>
      <c r="C21" s="75">
        <v>13</v>
      </c>
      <c r="D21" s="61" t="s">
        <v>166</v>
      </c>
      <c r="E21" s="123" t="s">
        <v>253</v>
      </c>
      <c r="F21" s="119">
        <v>5</v>
      </c>
      <c r="G21" s="26"/>
      <c r="H21" s="26"/>
      <c r="I21" s="84"/>
      <c r="J21" s="26"/>
      <c r="K21" s="78"/>
      <c r="L21" s="78"/>
      <c r="M21" s="78">
        <v>90</v>
      </c>
      <c r="N21" s="78">
        <v>90</v>
      </c>
      <c r="O21" s="78"/>
      <c r="P21" s="78"/>
      <c r="Q21" s="79">
        <v>992549.28454847995</v>
      </c>
      <c r="R21" s="79">
        <v>1468725.2060976003</v>
      </c>
      <c r="S21" s="101"/>
      <c r="T21" s="101"/>
      <c r="U21" s="100" t="s">
        <v>238</v>
      </c>
      <c r="V21" s="72"/>
      <c r="W21" s="72"/>
      <c r="X21" s="72">
        <v>325780.8</v>
      </c>
      <c r="Y21" s="72"/>
      <c r="Z21" s="72"/>
      <c r="AA21" s="72"/>
      <c r="AB21" s="72"/>
      <c r="AC21" s="72"/>
      <c r="AD21" s="72">
        <v>1473435.7</v>
      </c>
      <c r="AE21" s="72"/>
      <c r="AF21" s="72"/>
      <c r="AG21" s="72"/>
      <c r="AH21" s="72"/>
      <c r="AI21" s="72"/>
      <c r="AJ21" s="27">
        <v>0</v>
      </c>
      <c r="AK21" s="27">
        <v>0</v>
      </c>
      <c r="AL21" s="27">
        <v>5</v>
      </c>
      <c r="AM21" s="27">
        <v>5</v>
      </c>
      <c r="AN21" s="27">
        <v>0</v>
      </c>
      <c r="AO21" s="50">
        <f t="shared" si="5"/>
        <v>10</v>
      </c>
      <c r="AP21" s="96">
        <f t="shared" si="6"/>
        <v>0.4</v>
      </c>
      <c r="AQ21" s="47"/>
      <c r="AR21" s="105">
        <f t="shared" si="0"/>
        <v>0.4</v>
      </c>
      <c r="AS21" s="47"/>
      <c r="AT21" s="198" t="s">
        <v>345</v>
      </c>
      <c r="AU21" s="87"/>
      <c r="AV21" s="87"/>
      <c r="AW21" s="87">
        <f t="shared" si="12"/>
        <v>458742.36751312984</v>
      </c>
      <c r="AX21" s="87">
        <f t="shared" si="13"/>
        <v>458720.47315261542</v>
      </c>
      <c r="AY21" s="87">
        <f>+[1]Autodecl!$ADP$33</f>
        <v>1032648.2756442386</v>
      </c>
      <c r="AZ21" s="87">
        <f>+AY21*(1+[1]Autodecl!$ADJ$29)</f>
        <v>1053301.2411571234</v>
      </c>
      <c r="BA21" s="87">
        <f>+AZ21*(1+[1]Autodecl!$ADJ$29)</f>
        <v>1074367.2659802658</v>
      </c>
      <c r="BB21" s="87">
        <f>+BA21*(1+[1]Autodecl!$ADJ$29)</f>
        <v>1095854.6112998712</v>
      </c>
      <c r="BC21" s="87">
        <f>+BB21*(1+[1]Autodecl!$ADJ$29)</f>
        <v>1117771.7035258687</v>
      </c>
      <c r="BD21" s="87">
        <f>+[1]Autodecl!$ADQ$33</f>
        <v>458742.36751312984</v>
      </c>
      <c r="BE21" s="87">
        <f>+[1]Autodecl!$ADP$34</f>
        <v>1528061.7044239433</v>
      </c>
      <c r="BF21" s="87">
        <f>+BE21*(1+[1]Autodecl!$ADJ$29)</f>
        <v>1558622.9385124221</v>
      </c>
      <c r="BG21" s="87">
        <f>+BF21*(1+[1]Autodecl!$ADJ$29)</f>
        <v>1589795.3972826707</v>
      </c>
      <c r="BH21" s="87">
        <f>+BG21*(1+[1]Autodecl!$ADJ$29)</f>
        <v>1621591.3052283241</v>
      </c>
      <c r="BI21" s="87">
        <f>+BH21*(1+[1]Autodecl!$ADJ$29)</f>
        <v>1654023.1313328906</v>
      </c>
      <c r="BJ21" s="87">
        <f>+[1]Autodecl!$ADQ$34</f>
        <v>458720.47315261542</v>
      </c>
      <c r="BK21" s="67">
        <v>10</v>
      </c>
      <c r="BL21" s="67">
        <v>10</v>
      </c>
      <c r="BM21" s="67">
        <v>10</v>
      </c>
      <c r="BN21" s="67">
        <v>10</v>
      </c>
      <c r="BO21" s="67">
        <v>10</v>
      </c>
      <c r="BP21" s="67">
        <v>10</v>
      </c>
    </row>
    <row r="22" spans="2:68" s="7" customFormat="1" ht="20.100000000000001" customHeight="1" x14ac:dyDescent="0.25">
      <c r="B22" s="138" t="s">
        <v>153</v>
      </c>
      <c r="C22" s="75">
        <v>14</v>
      </c>
      <c r="D22" s="64" t="s">
        <v>161</v>
      </c>
      <c r="E22" s="123" t="s">
        <v>253</v>
      </c>
      <c r="F22" s="120">
        <v>5</v>
      </c>
      <c r="G22" s="53"/>
      <c r="H22" s="53"/>
      <c r="I22" s="85"/>
      <c r="J22" s="53"/>
      <c r="K22" s="80"/>
      <c r="L22" s="80"/>
      <c r="M22" s="80"/>
      <c r="N22" s="80"/>
      <c r="O22" s="80"/>
      <c r="P22" s="80"/>
      <c r="Q22" s="81">
        <v>3474.1760543999994</v>
      </c>
      <c r="R22" s="81">
        <v>2009.0860271999995</v>
      </c>
      <c r="S22" s="82"/>
      <c r="T22" s="82"/>
      <c r="U22" s="174" t="s">
        <v>237</v>
      </c>
      <c r="V22" s="73"/>
      <c r="W22" s="73"/>
      <c r="X22" s="73"/>
      <c r="Y22" s="73"/>
      <c r="Z22" s="73"/>
      <c r="AA22" s="73"/>
      <c r="AB22" s="73"/>
      <c r="AC22" s="73"/>
      <c r="AD22" s="73"/>
      <c r="AE22" s="73"/>
      <c r="AF22" s="73"/>
      <c r="AG22" s="73"/>
      <c r="AH22" s="73"/>
      <c r="AI22" s="73"/>
      <c r="AJ22" s="55"/>
      <c r="AK22" s="55"/>
      <c r="AL22" s="55"/>
      <c r="AM22" s="55"/>
      <c r="AN22" s="55"/>
      <c r="AO22" s="56">
        <f t="shared" si="5"/>
        <v>0</v>
      </c>
      <c r="AP22" s="57">
        <f t="shared" si="6"/>
        <v>0</v>
      </c>
      <c r="AQ22" s="47"/>
      <c r="AR22" s="105">
        <f t="shared" si="0"/>
        <v>0</v>
      </c>
      <c r="AS22" s="47"/>
      <c r="AT22" s="147" t="s">
        <v>294</v>
      </c>
      <c r="AU22" s="88"/>
      <c r="AV22" s="88"/>
      <c r="AW22" s="87">
        <f t="shared" si="12"/>
        <v>2206.1068600949993</v>
      </c>
      <c r="AX22" s="87">
        <f t="shared" si="13"/>
        <v>2206.1068600949993</v>
      </c>
      <c r="AY22" s="88">
        <f>+[1]Autodecl!$ZH$33</f>
        <v>3632.8707710289018</v>
      </c>
      <c r="AZ22" s="87">
        <f>+AY22*(1+[1]Autodecl!$ZB$29)</f>
        <v>3687.3638325943348</v>
      </c>
      <c r="BA22" s="87">
        <f>+AZ22*(1+[1]Autodecl!$ZB$29)</f>
        <v>3742.6742900832496</v>
      </c>
      <c r="BB22" s="87">
        <f>+[1]Autodecl!$ZI$33</f>
        <v>2141.3835425222646</v>
      </c>
      <c r="BC22" s="87">
        <f>+BB22*(1+[1]Autodecl!$ZB$29)</f>
        <v>2173.5042956600983</v>
      </c>
      <c r="BD22" s="87">
        <f>+BC22*(1+[1]Autodecl!$ZB$29)</f>
        <v>2206.1068600949993</v>
      </c>
      <c r="BE22" s="87">
        <f>+[1]Autodecl!$ZH$34</f>
        <v>2100.8578121577007</v>
      </c>
      <c r="BF22" s="87">
        <f>+BE22*(1+[1]Autodecl!$ZB$29)</f>
        <v>2132.3706793400661</v>
      </c>
      <c r="BG22" s="87">
        <f>+BF22*(1+[1]Autodecl!$ZB$29)</f>
        <v>2164.3562395301669</v>
      </c>
      <c r="BH22" s="87">
        <f>+[1]Autodecl!$ZI$34</f>
        <v>2141.3835425222646</v>
      </c>
      <c r="BI22" s="87">
        <f>+BH22*(1+[1]Autodecl!$ZB$29)</f>
        <v>2173.5042956600983</v>
      </c>
      <c r="BJ22" s="87">
        <f>+BI22*(1+[1]Autodecl!$ZB$29)</f>
        <v>2206.1068600949993</v>
      </c>
      <c r="BK22" s="68">
        <v>1</v>
      </c>
      <c r="BL22" s="68">
        <v>1</v>
      </c>
      <c r="BM22" s="68">
        <v>1</v>
      </c>
      <c r="BN22" s="68">
        <v>1</v>
      </c>
      <c r="BO22" s="68">
        <v>1</v>
      </c>
      <c r="BP22" s="68">
        <v>1</v>
      </c>
    </row>
    <row r="23" spans="2:68" s="7" customFormat="1" ht="20.100000000000001" customHeight="1" x14ac:dyDescent="0.25">
      <c r="B23" s="98" t="s">
        <v>156</v>
      </c>
      <c r="C23" s="75">
        <v>15</v>
      </c>
      <c r="D23" s="61" t="s">
        <v>167</v>
      </c>
      <c r="E23" s="123" t="s">
        <v>253</v>
      </c>
      <c r="F23" s="119">
        <v>5</v>
      </c>
      <c r="G23" s="26"/>
      <c r="H23" s="26"/>
      <c r="I23" s="84"/>
      <c r="J23" s="26"/>
      <c r="K23" s="78"/>
      <c r="L23" s="78"/>
      <c r="M23" s="78">
        <v>90</v>
      </c>
      <c r="N23" s="78">
        <v>90</v>
      </c>
      <c r="O23" s="78"/>
      <c r="P23" s="78"/>
      <c r="Q23" s="79">
        <v>7423.9528319999999</v>
      </c>
      <c r="R23" s="79">
        <v>2030.5399680000003</v>
      </c>
      <c r="S23" s="79"/>
      <c r="T23" s="79"/>
      <c r="U23" s="100" t="s">
        <v>242</v>
      </c>
      <c r="V23" s="72"/>
      <c r="W23" s="72"/>
      <c r="X23" s="72">
        <v>23225</v>
      </c>
      <c r="Y23" s="72">
        <v>23294.3</v>
      </c>
      <c r="Z23" s="72">
        <v>23367.3</v>
      </c>
      <c r="AA23" s="72">
        <v>20381.599999999999</v>
      </c>
      <c r="AB23" s="72">
        <v>20443.7</v>
      </c>
      <c r="AC23" s="72">
        <v>20505.7</v>
      </c>
      <c r="AD23" s="72">
        <v>8223.5</v>
      </c>
      <c r="AE23" s="72">
        <v>8249</v>
      </c>
      <c r="AF23" s="72">
        <v>8270.9</v>
      </c>
      <c r="AG23" s="72">
        <v>7216.1</v>
      </c>
      <c r="AH23" s="72">
        <v>7238</v>
      </c>
      <c r="AI23" s="72">
        <v>7259.9</v>
      </c>
      <c r="AJ23" s="27">
        <v>5</v>
      </c>
      <c r="AK23" s="27">
        <v>3</v>
      </c>
      <c r="AL23" s="27">
        <v>5</v>
      </c>
      <c r="AM23" s="27">
        <v>5</v>
      </c>
      <c r="AN23" s="27">
        <v>0</v>
      </c>
      <c r="AO23" s="50">
        <f t="shared" si="5"/>
        <v>18</v>
      </c>
      <c r="AP23" s="96">
        <f t="shared" si="6"/>
        <v>0.72</v>
      </c>
      <c r="AQ23" s="47"/>
      <c r="AR23" s="105">
        <f t="shared" si="0"/>
        <v>0.72</v>
      </c>
      <c r="AS23" s="47"/>
      <c r="AT23" s="100" t="s">
        <v>244</v>
      </c>
      <c r="AU23" s="87"/>
      <c r="AV23" s="87"/>
      <c r="AW23" s="87">
        <f t="shared" si="12"/>
        <v>7834.5262147521307</v>
      </c>
      <c r="AX23" s="87">
        <f t="shared" si="13"/>
        <v>2181.1956221049686</v>
      </c>
      <c r="AY23" s="87">
        <f>+[1]Autodecl!$AGH$33</f>
        <v>7694.4351101659176</v>
      </c>
      <c r="AZ23" s="87">
        <f>+AY23*(1+[1]Autodecl!$AGB$29)</f>
        <v>7786.7683314879087</v>
      </c>
      <c r="BA23" s="87">
        <f>+AZ23*(1+[1]Autodecl!$AGB$29)</f>
        <v>7880.209551465764</v>
      </c>
      <c r="BB23" s="87">
        <f>+BA23*(1+[1]Autodecl!$AGB$29)</f>
        <v>7974.7720660833529</v>
      </c>
      <c r="BC23" s="87">
        <f>+BB23*(1+[1]Autodecl!$AGB$29)</f>
        <v>8070.4693308763535</v>
      </c>
      <c r="BD23" s="87">
        <f>+[1]Autodecl!$AGI$33</f>
        <v>7834.5262147521307</v>
      </c>
      <c r="BE23" s="87">
        <f>+[1]Autodecl!$AGH$34</f>
        <v>2104.5201088872409</v>
      </c>
      <c r="BF23" s="87">
        <f>+BE23*(1+[1]Autodecl!$AGB$29)</f>
        <v>2129.7743501938876</v>
      </c>
      <c r="BG23" s="87">
        <f>+BF23*(1+[1]Autodecl!$AGB$29)</f>
        <v>2155.3316423962142</v>
      </c>
      <c r="BH23" s="87">
        <f>+BG23*(1+[1]Autodecl!$AGB$29)</f>
        <v>2181.1956221049686</v>
      </c>
      <c r="BI23" s="87">
        <f>+BH23*(1+[1]Autodecl!$AGB$29)</f>
        <v>2207.3699695702285</v>
      </c>
      <c r="BJ23" s="87">
        <f>+[1]Autodecl!$AGI$34</f>
        <v>2181.1956221049686</v>
      </c>
      <c r="BK23" s="67">
        <v>1</v>
      </c>
      <c r="BL23" s="67">
        <v>1</v>
      </c>
      <c r="BM23" s="67">
        <v>1</v>
      </c>
      <c r="BN23" s="67">
        <v>1</v>
      </c>
      <c r="BO23" s="67">
        <v>1</v>
      </c>
      <c r="BP23" s="67">
        <v>1</v>
      </c>
    </row>
    <row r="24" spans="2:68" ht="30" customHeight="1" x14ac:dyDescent="0.25">
      <c r="B24" s="59" t="s">
        <v>43</v>
      </c>
      <c r="C24" s="3"/>
      <c r="D24" s="3"/>
      <c r="E24" s="3"/>
      <c r="F24" s="3"/>
      <c r="G24" s="3"/>
      <c r="H24" s="3"/>
      <c r="I24" s="3"/>
      <c r="J24" s="3"/>
      <c r="K24" s="69"/>
      <c r="L24" s="69"/>
      <c r="M24" s="69"/>
      <c r="N24" s="69"/>
      <c r="O24" s="69"/>
      <c r="P24" s="69"/>
      <c r="Q24" s="77">
        <f>SUM(Q9:Q23)</f>
        <v>1339388.1416343281</v>
      </c>
      <c r="R24" s="77">
        <f t="shared" ref="R24:T24" si="14">SUM(R9:R23)</f>
        <v>1647524.8271197581</v>
      </c>
      <c r="S24" s="77">
        <f t="shared" si="14"/>
        <v>0</v>
      </c>
      <c r="T24" s="77">
        <f t="shared" si="14"/>
        <v>0</v>
      </c>
      <c r="U24" s="3"/>
      <c r="V24" s="69"/>
      <c r="W24" s="69"/>
      <c r="X24" s="69"/>
      <c r="Y24" s="69"/>
      <c r="Z24" s="69"/>
      <c r="AA24" s="69"/>
      <c r="AB24" s="69"/>
      <c r="AC24" s="69"/>
      <c r="AD24" s="69"/>
      <c r="AE24" s="69"/>
      <c r="AF24" s="74"/>
      <c r="AG24" s="69"/>
      <c r="AH24" s="69"/>
      <c r="AI24" s="69"/>
      <c r="AJ24" s="3"/>
      <c r="AK24" s="3"/>
      <c r="AL24" s="3"/>
      <c r="AM24" s="3"/>
      <c r="AN24" s="3"/>
      <c r="AO24" s="3"/>
      <c r="AP24" s="3"/>
      <c r="AQ24" s="6"/>
      <c r="AR24" s="6"/>
      <c r="AS24" s="6"/>
      <c r="AT24" s="3"/>
      <c r="AU24" s="77">
        <f t="shared" ref="AU24" si="15">SUM(AU9:AU23)</f>
        <v>0</v>
      </c>
      <c r="AV24" s="77">
        <f t="shared" ref="AV24" si="16">SUM(AV9:AV23)</f>
        <v>0</v>
      </c>
      <c r="AW24" s="77">
        <f t="shared" ref="AW24" si="17">SUM(AW9:AW23)</f>
        <v>670154.82082143228</v>
      </c>
      <c r="AX24" s="77">
        <f t="shared" ref="AX24" si="18">SUM(AX9:AX23)</f>
        <v>595993.29258051852</v>
      </c>
      <c r="AY24" s="77">
        <f t="shared" ref="AY24" si="19">SUM(AY9:AY23)</f>
        <v>1385197.7093153964</v>
      </c>
      <c r="AZ24" s="77">
        <f t="shared" ref="AZ24" si="20">SUM(AZ9:AZ23)</f>
        <v>1398675.237873412</v>
      </c>
      <c r="BA24" s="77">
        <f t="shared" ref="BA24" si="21">SUM(BA9:BA23)</f>
        <v>1422739.43925174</v>
      </c>
      <c r="BB24" s="77">
        <f t="shared" ref="BB24" si="22">SUM(BB9:BB23)</f>
        <v>1394766.6895809292</v>
      </c>
      <c r="BC24" s="77">
        <f t="shared" ref="BC24:BD24" si="23">SUM(BC9:BC23)</f>
        <v>1393735.436999965</v>
      </c>
      <c r="BD24" s="77">
        <f t="shared" si="23"/>
        <v>670154.82082143228</v>
      </c>
      <c r="BE24" s="77">
        <f t="shared" ref="BE24" si="24">SUM(BE9:BE23)</f>
        <v>1711449.881159293</v>
      </c>
      <c r="BF24" s="77">
        <f t="shared" ref="BF24" si="25">SUM(BF9:BF23)</f>
        <v>1744459.9490568382</v>
      </c>
      <c r="BG24" s="77">
        <f t="shared" ref="BG24" si="26">SUM(BG9:BG23)</f>
        <v>1778191.219289935</v>
      </c>
      <c r="BH24" s="77">
        <f t="shared" ref="BH24" si="27">SUM(BH9:BH23)</f>
        <v>1812605.8567448019</v>
      </c>
      <c r="BI24" s="77">
        <f t="shared" ref="BI24:BJ24" si="28">SUM(BI9:BI23)</f>
        <v>1817950.7723845534</v>
      </c>
      <c r="BJ24" s="77">
        <f t="shared" si="28"/>
        <v>595993.29258051852</v>
      </c>
      <c r="BK24" s="3"/>
      <c r="BL24" s="3"/>
      <c r="BM24" s="3"/>
      <c r="BN24" s="3"/>
      <c r="BO24" s="3"/>
      <c r="BP24" s="3"/>
    </row>
    <row r="25" spans="2:68" x14ac:dyDescent="0.25">
      <c r="U25" s="2"/>
      <c r="V25" s="2"/>
      <c r="W25" s="2"/>
      <c r="X25" s="2"/>
      <c r="Y25" s="2"/>
      <c r="Z25" s="2"/>
      <c r="AA25" s="2"/>
      <c r="AB25" s="2"/>
      <c r="AC25" s="2"/>
      <c r="AD25" s="2"/>
      <c r="AE25" s="2"/>
      <c r="AF25" s="2"/>
      <c r="AG25" s="2"/>
      <c r="AH25" s="2"/>
      <c r="AI25" s="2"/>
      <c r="AJ25" s="2"/>
      <c r="AK25" s="2"/>
      <c r="AL25" s="2"/>
      <c r="AM25" s="2"/>
      <c r="AN25" s="2"/>
      <c r="AO25" s="2"/>
      <c r="AP25" s="2"/>
      <c r="AQ25" s="7"/>
      <c r="AR25" s="7"/>
      <c r="AS25" s="7"/>
      <c r="AT25" s="2"/>
      <c r="AU25" s="24"/>
      <c r="AV25" s="24"/>
      <c r="AW25" s="24"/>
      <c r="AX25" s="24"/>
      <c r="AY25" s="2"/>
      <c r="AZ25" s="2"/>
      <c r="BA25" s="2"/>
      <c r="BB25" s="2"/>
      <c r="BC25" s="2"/>
      <c r="BD25" s="2"/>
      <c r="BE25" s="2"/>
      <c r="BF25" s="2"/>
      <c r="BG25" s="2"/>
      <c r="BH25" s="2"/>
      <c r="BI25" s="2"/>
      <c r="BJ25" s="2"/>
      <c r="BK25" s="2"/>
      <c r="BL25" s="2"/>
      <c r="BM25" s="2"/>
      <c r="BN25" s="2"/>
      <c r="BO25" s="2"/>
      <c r="BP25" s="2"/>
    </row>
    <row r="26" spans="2:68" x14ac:dyDescent="0.25">
      <c r="U26" s="2"/>
      <c r="V26" s="2"/>
      <c r="W26" s="2"/>
      <c r="X26" s="2"/>
      <c r="Y26" s="2"/>
      <c r="Z26" s="2"/>
      <c r="AA26" s="2"/>
      <c r="AB26" s="2"/>
      <c r="AC26" s="2"/>
      <c r="AD26" s="2"/>
      <c r="AE26" s="2"/>
      <c r="AF26" s="2"/>
      <c r="AG26" s="2"/>
      <c r="AH26" s="2"/>
      <c r="AI26" s="2"/>
      <c r="AJ26" s="2"/>
      <c r="AK26" s="2"/>
      <c r="AL26" s="2"/>
      <c r="AM26" s="2"/>
      <c r="AN26" s="2"/>
      <c r="AO26" s="2"/>
      <c r="AP26" s="2"/>
      <c r="AQ26" s="7"/>
      <c r="AR26" s="7"/>
      <c r="AS26" s="7"/>
      <c r="AT26" s="2"/>
      <c r="AU26" s="25"/>
      <c r="AV26" s="25"/>
      <c r="AW26" s="25"/>
      <c r="AX26" s="25"/>
      <c r="AY26" s="2"/>
      <c r="AZ26" s="2"/>
      <c r="BA26" s="2"/>
      <c r="BB26" s="2"/>
      <c r="BC26" s="2"/>
      <c r="BD26" s="2"/>
      <c r="BE26" s="2"/>
      <c r="BF26" s="2"/>
      <c r="BG26" s="2"/>
      <c r="BH26" s="2"/>
      <c r="BI26" s="2"/>
      <c r="BJ26" s="2"/>
      <c r="BK26" s="2"/>
      <c r="BL26" s="2"/>
      <c r="BM26" s="2"/>
      <c r="BN26" s="2"/>
      <c r="BO26" s="2"/>
      <c r="BP26" s="2"/>
    </row>
    <row r="27" spans="2:68" x14ac:dyDescent="0.25">
      <c r="Q27" s="8"/>
      <c r="R27" s="10"/>
      <c r="U27" s="2"/>
      <c r="V27" s="2"/>
      <c r="W27" s="2"/>
      <c r="X27" s="2"/>
      <c r="Y27" s="2"/>
      <c r="Z27" s="2"/>
      <c r="AA27" s="2"/>
      <c r="AB27" s="2"/>
      <c r="AC27" s="2"/>
      <c r="AD27" s="2"/>
      <c r="AE27" s="2"/>
      <c r="AF27" s="2"/>
      <c r="AG27" s="2"/>
      <c r="AH27" s="2"/>
      <c r="AI27" s="2"/>
      <c r="AJ27" s="2"/>
      <c r="AK27" s="2"/>
      <c r="AL27" s="2"/>
      <c r="AM27" s="2"/>
      <c r="AN27" s="2"/>
      <c r="AO27" s="2"/>
      <c r="AP27" s="2"/>
      <c r="AQ27" s="7"/>
      <c r="AR27" s="7"/>
      <c r="AS27" s="7"/>
      <c r="AT27" s="2"/>
      <c r="AU27" s="2"/>
      <c r="AV27" s="2"/>
      <c r="AW27" s="2"/>
      <c r="AX27" s="2"/>
      <c r="AY27" s="2"/>
      <c r="AZ27" s="2"/>
      <c r="BA27" s="2"/>
      <c r="BB27" s="2"/>
      <c r="BC27" s="2"/>
      <c r="BD27" s="2"/>
      <c r="BE27" s="2"/>
      <c r="BF27" s="2"/>
      <c r="BG27" s="2"/>
      <c r="BH27" s="2"/>
      <c r="BI27" s="2"/>
      <c r="BJ27" s="2"/>
      <c r="BK27" s="2"/>
      <c r="BL27" s="2"/>
      <c r="BM27" s="2"/>
      <c r="BN27" s="2"/>
      <c r="BO27" s="2"/>
      <c r="BP27" s="2"/>
    </row>
    <row r="28" spans="2:68" x14ac:dyDescent="0.25">
      <c r="Q28" s="10"/>
      <c r="R28" s="10"/>
      <c r="U28" s="2"/>
      <c r="V28" s="2"/>
      <c r="W28" s="2"/>
      <c r="X28" s="2"/>
      <c r="Y28" s="2"/>
      <c r="Z28" s="2"/>
      <c r="AA28" s="2"/>
      <c r="AB28" s="2"/>
      <c r="AC28" s="2"/>
      <c r="AD28" s="2"/>
      <c r="AE28" s="2"/>
      <c r="AF28" s="2"/>
      <c r="AG28" s="2"/>
      <c r="AH28" s="2"/>
      <c r="AI28" s="2"/>
      <c r="AJ28" s="2"/>
      <c r="AK28" s="2"/>
      <c r="AL28" s="2"/>
      <c r="AM28" s="2"/>
      <c r="AN28" s="2"/>
      <c r="AO28" s="2"/>
      <c r="AP28" s="2"/>
      <c r="AQ28" s="7"/>
      <c r="AR28" s="7"/>
      <c r="AS28" s="7"/>
      <c r="AT28" s="2"/>
      <c r="AU28" s="2"/>
      <c r="AV28" s="2"/>
      <c r="AW28" s="2"/>
      <c r="AX28" s="2"/>
      <c r="AY28" s="2"/>
      <c r="AZ28" s="2"/>
      <c r="BA28" s="2"/>
      <c r="BB28" s="2"/>
      <c r="BC28" s="2"/>
      <c r="BD28" s="2"/>
      <c r="BE28" s="2"/>
      <c r="BF28" s="2"/>
      <c r="BG28" s="2"/>
      <c r="BH28" s="2"/>
      <c r="BI28" s="2"/>
      <c r="BJ28" s="2"/>
      <c r="BK28" s="2"/>
      <c r="BL28" s="2"/>
      <c r="BM28" s="2"/>
      <c r="BN28" s="2"/>
      <c r="BO28" s="2"/>
      <c r="BP28" s="2"/>
    </row>
    <row r="29" spans="2:68" x14ac:dyDescent="0.25">
      <c r="U29" s="2"/>
      <c r="V29" s="2"/>
      <c r="W29" s="2"/>
      <c r="X29" s="2"/>
      <c r="Y29" s="2"/>
      <c r="Z29" s="2"/>
      <c r="AA29" s="2"/>
      <c r="AB29" s="2"/>
      <c r="AC29" s="2"/>
      <c r="AD29" s="2"/>
      <c r="AE29" s="2"/>
      <c r="AF29" s="2"/>
      <c r="AG29" s="2"/>
      <c r="AH29" s="2"/>
      <c r="AI29" s="2"/>
      <c r="AJ29" s="2"/>
      <c r="AK29" s="2"/>
      <c r="AL29" s="2"/>
      <c r="AM29" s="2"/>
      <c r="AN29" s="2"/>
      <c r="AO29" s="2"/>
      <c r="AP29" s="2"/>
      <c r="AQ29" s="7"/>
      <c r="AR29" s="7"/>
      <c r="AS29" s="7"/>
      <c r="AT29" s="2"/>
      <c r="AU29" s="2"/>
      <c r="AV29" s="2"/>
      <c r="AW29" s="2"/>
      <c r="AX29" s="2"/>
      <c r="AY29" s="2"/>
      <c r="AZ29" s="2"/>
      <c r="BA29" s="2"/>
      <c r="BB29" s="2"/>
      <c r="BC29" s="2"/>
      <c r="BD29" s="2"/>
      <c r="BE29" s="2"/>
      <c r="BF29" s="2"/>
      <c r="BG29" s="2"/>
      <c r="BH29" s="2"/>
      <c r="BI29" s="2"/>
      <c r="BJ29" s="2"/>
      <c r="BK29" s="2"/>
      <c r="BL29" s="2"/>
      <c r="BM29" s="2"/>
      <c r="BN29" s="2"/>
      <c r="BO29" s="2"/>
      <c r="BP29" s="2"/>
    </row>
    <row r="30" spans="2:68" x14ac:dyDescent="0.25">
      <c r="U30" s="2"/>
      <c r="V30" s="2"/>
      <c r="W30" s="2"/>
      <c r="X30" s="2"/>
      <c r="Y30" s="2"/>
      <c r="Z30" s="2"/>
      <c r="AA30" s="2"/>
      <c r="AB30" s="2"/>
      <c r="AC30" s="2"/>
      <c r="AD30" s="2"/>
      <c r="AE30" s="2"/>
      <c r="AF30" s="2"/>
      <c r="AG30" s="2"/>
      <c r="AH30" s="2"/>
      <c r="AI30" s="2"/>
      <c r="AJ30" s="2"/>
      <c r="AK30" s="2"/>
      <c r="AL30" s="2"/>
      <c r="AM30" s="2"/>
      <c r="AN30" s="2"/>
      <c r="AO30" s="2"/>
      <c r="AP30" s="2"/>
      <c r="AQ30" s="7"/>
      <c r="AR30" s="7"/>
      <c r="AS30" s="7"/>
      <c r="AT30" s="2"/>
      <c r="AU30" s="2"/>
      <c r="AV30" s="2"/>
      <c r="AW30" s="2"/>
      <c r="AX30" s="2"/>
      <c r="AY30" s="2"/>
      <c r="AZ30" s="2"/>
      <c r="BA30" s="2"/>
      <c r="BB30" s="2"/>
      <c r="BC30" s="2"/>
      <c r="BD30" s="2"/>
      <c r="BE30" s="2"/>
      <c r="BF30" s="2"/>
      <c r="BG30" s="2"/>
      <c r="BH30" s="2"/>
      <c r="BI30" s="2"/>
      <c r="BJ30" s="2"/>
      <c r="BK30" s="2"/>
      <c r="BL30" s="2"/>
      <c r="BM30" s="2"/>
      <c r="BN30" s="2"/>
      <c r="BO30" s="2"/>
      <c r="BP30" s="2"/>
    </row>
    <row r="31" spans="2:68" x14ac:dyDescent="0.25">
      <c r="Q31" s="8"/>
      <c r="R31" s="8"/>
      <c r="S31" s="8"/>
      <c r="T31" s="8"/>
      <c r="U31" s="2"/>
      <c r="V31" s="2"/>
      <c r="W31" s="2"/>
      <c r="X31" s="2"/>
      <c r="Y31" s="2"/>
      <c r="Z31" s="2"/>
      <c r="AA31" s="2"/>
      <c r="AB31" s="2"/>
      <c r="AC31" s="2"/>
      <c r="AD31" s="2"/>
      <c r="AE31" s="2"/>
      <c r="AF31" s="2"/>
      <c r="AG31" s="2"/>
      <c r="AH31" s="2"/>
      <c r="AI31" s="2"/>
      <c r="AJ31" s="2"/>
      <c r="AK31" s="2"/>
      <c r="AL31" s="2"/>
      <c r="AM31" s="2"/>
      <c r="AN31" s="2"/>
      <c r="AO31" s="2"/>
      <c r="AP31" s="2"/>
      <c r="AQ31" s="7"/>
      <c r="AR31" s="7"/>
      <c r="AS31" s="7"/>
      <c r="AT31" s="2"/>
      <c r="AU31" s="2"/>
      <c r="AV31" s="2"/>
      <c r="AW31" s="2"/>
      <c r="AX31" s="2"/>
      <c r="AY31" s="2"/>
      <c r="AZ31" s="2"/>
      <c r="BA31" s="2"/>
      <c r="BB31" s="2"/>
      <c r="BC31" s="2"/>
      <c r="BD31" s="2"/>
      <c r="BE31" s="2"/>
      <c r="BF31" s="2"/>
      <c r="BG31" s="2"/>
      <c r="BH31" s="2"/>
      <c r="BI31" s="2"/>
      <c r="BJ31" s="2"/>
      <c r="BK31" s="2"/>
      <c r="BL31" s="2"/>
      <c r="BM31" s="2"/>
      <c r="BN31" s="2"/>
      <c r="BO31" s="2"/>
      <c r="BP31" s="2"/>
    </row>
    <row r="32" spans="2:68" x14ac:dyDescent="0.25">
      <c r="Q32" s="8"/>
      <c r="R32" s="8"/>
      <c r="S32" s="8"/>
      <c r="T32" s="8"/>
      <c r="U32" s="2"/>
      <c r="V32" s="2"/>
      <c r="W32" s="2"/>
      <c r="X32" s="2"/>
      <c r="Y32" s="2"/>
      <c r="Z32" s="2"/>
      <c r="AA32" s="2"/>
      <c r="AB32" s="2"/>
      <c r="AC32" s="2"/>
      <c r="AD32" s="2"/>
      <c r="AE32" s="2"/>
      <c r="AF32" s="2"/>
      <c r="AG32" s="2"/>
      <c r="AH32" s="2"/>
      <c r="AI32" s="2"/>
      <c r="AJ32" s="2"/>
      <c r="AK32" s="2"/>
      <c r="AL32" s="2"/>
      <c r="AM32" s="2"/>
      <c r="AN32" s="2"/>
      <c r="AO32" s="2"/>
      <c r="AP32" s="2"/>
      <c r="AQ32" s="7"/>
      <c r="AR32" s="7"/>
      <c r="AS32" s="7"/>
      <c r="AT32" s="2"/>
      <c r="AU32" s="2"/>
      <c r="AV32" s="2"/>
      <c r="AW32" s="2"/>
      <c r="AX32" s="2"/>
      <c r="AY32" s="2"/>
      <c r="AZ32" s="2"/>
      <c r="BA32" s="2"/>
      <c r="BB32" s="2"/>
      <c r="BC32" s="2"/>
      <c r="BD32" s="2"/>
      <c r="BE32" s="2"/>
      <c r="BF32" s="2"/>
      <c r="BG32" s="2"/>
      <c r="BH32" s="2"/>
      <c r="BI32" s="2"/>
      <c r="BJ32" s="2"/>
      <c r="BK32" s="2"/>
      <c r="BL32" s="2"/>
      <c r="BM32" s="2"/>
      <c r="BN32" s="2"/>
      <c r="BO32" s="2"/>
      <c r="BP32" s="2"/>
    </row>
    <row r="33" spans="17:68" x14ac:dyDescent="0.25">
      <c r="Q33" s="8"/>
      <c r="R33" s="8"/>
      <c r="S33" s="8"/>
      <c r="T33" s="8"/>
      <c r="U33" s="2"/>
      <c r="V33" s="2"/>
      <c r="W33" s="2"/>
      <c r="X33" s="2"/>
      <c r="Y33" s="2"/>
      <c r="Z33" s="2"/>
      <c r="AA33" s="2"/>
      <c r="AB33" s="2"/>
      <c r="AC33" s="2"/>
      <c r="AD33" s="2"/>
      <c r="AE33" s="2"/>
      <c r="AF33" s="2"/>
      <c r="AG33" s="2"/>
      <c r="AH33" s="2"/>
      <c r="AI33" s="2"/>
      <c r="AJ33" s="2"/>
      <c r="AK33" s="2"/>
      <c r="AL33" s="2"/>
      <c r="AM33" s="2"/>
      <c r="AN33" s="2"/>
      <c r="AO33" s="2"/>
      <c r="AP33" s="2"/>
      <c r="AQ33" s="7"/>
      <c r="AR33" s="7"/>
      <c r="AS33" s="7"/>
      <c r="AT33" s="2"/>
      <c r="AU33" s="2"/>
      <c r="AV33" s="2"/>
      <c r="AW33" s="2"/>
      <c r="AX33" s="2"/>
      <c r="AY33" s="2"/>
      <c r="AZ33" s="2"/>
      <c r="BA33" s="2"/>
      <c r="BB33" s="2"/>
      <c r="BC33" s="2"/>
      <c r="BD33" s="2"/>
      <c r="BE33" s="2"/>
      <c r="BF33" s="2"/>
      <c r="BG33" s="2"/>
      <c r="BH33" s="2"/>
      <c r="BI33" s="2"/>
      <c r="BJ33" s="2"/>
      <c r="BK33" s="2"/>
      <c r="BL33" s="2"/>
      <c r="BM33" s="2"/>
      <c r="BN33" s="2"/>
      <c r="BO33" s="2"/>
      <c r="BP33" s="2"/>
    </row>
    <row r="34" spans="17:68" x14ac:dyDescent="0.25">
      <c r="Q34" s="8"/>
      <c r="R34" s="8"/>
      <c r="S34" s="8"/>
      <c r="T34" s="8"/>
      <c r="U34" s="2"/>
      <c r="V34" s="2"/>
      <c r="W34" s="2"/>
      <c r="X34" s="2"/>
      <c r="Y34" s="2"/>
      <c r="Z34" s="2"/>
      <c r="AA34" s="2"/>
      <c r="AB34" s="2"/>
      <c r="AC34" s="2"/>
      <c r="AD34" s="2"/>
      <c r="AE34" s="2"/>
      <c r="AF34" s="2"/>
      <c r="AG34" s="2"/>
      <c r="AH34" s="2"/>
      <c r="AI34" s="2"/>
      <c r="AJ34" s="2"/>
      <c r="AK34" s="2"/>
      <c r="AL34" s="2"/>
      <c r="AM34" s="2"/>
      <c r="AN34" s="2"/>
      <c r="AO34" s="2"/>
      <c r="AP34" s="2"/>
      <c r="AQ34" s="7"/>
      <c r="AR34" s="7"/>
      <c r="AS34" s="7"/>
      <c r="AT34" s="2"/>
      <c r="AU34" s="2"/>
      <c r="AV34" s="2"/>
      <c r="AW34" s="2"/>
      <c r="AX34" s="2"/>
      <c r="AY34" s="2"/>
      <c r="AZ34" s="2"/>
      <c r="BA34" s="2"/>
      <c r="BB34" s="2"/>
      <c r="BC34" s="2"/>
      <c r="BD34" s="2"/>
      <c r="BE34" s="2"/>
      <c r="BF34" s="2"/>
      <c r="BG34" s="2"/>
      <c r="BH34" s="2"/>
      <c r="BI34" s="2"/>
      <c r="BJ34" s="2"/>
      <c r="BK34" s="2"/>
      <c r="BL34" s="2"/>
      <c r="BM34" s="2"/>
      <c r="BN34" s="2"/>
      <c r="BO34" s="2"/>
      <c r="BP34" s="2"/>
    </row>
    <row r="35" spans="17:68" x14ac:dyDescent="0.25">
      <c r="Q35" s="8"/>
      <c r="R35" s="8"/>
      <c r="S35" s="8"/>
      <c r="T35" s="8"/>
      <c r="U35" s="2"/>
      <c r="V35" s="2"/>
      <c r="W35" s="2"/>
      <c r="X35" s="2"/>
      <c r="Y35" s="2"/>
      <c r="Z35" s="2"/>
      <c r="AA35" s="2"/>
      <c r="AB35" s="2"/>
      <c r="AC35" s="2"/>
      <c r="AD35" s="2"/>
      <c r="AE35" s="2"/>
      <c r="AF35" s="2"/>
      <c r="AG35" s="2"/>
      <c r="AH35" s="2"/>
      <c r="AI35" s="2"/>
      <c r="AJ35" s="2"/>
      <c r="AK35" s="2"/>
      <c r="AL35" s="2"/>
      <c r="AM35" s="2"/>
      <c r="AN35" s="2"/>
      <c r="AO35" s="2"/>
      <c r="AP35" s="2"/>
      <c r="AQ35" s="7"/>
      <c r="AR35" s="7"/>
      <c r="AS35" s="7"/>
      <c r="AT35" s="2"/>
      <c r="AU35" s="2"/>
      <c r="AV35" s="2"/>
      <c r="AW35" s="2"/>
      <c r="AX35" s="2"/>
      <c r="AY35" s="2"/>
      <c r="AZ35" s="2"/>
      <c r="BA35" s="2"/>
      <c r="BB35" s="2"/>
      <c r="BC35" s="2"/>
      <c r="BD35" s="2"/>
      <c r="BE35" s="2"/>
      <c r="BF35" s="2"/>
      <c r="BG35" s="2"/>
      <c r="BH35" s="2"/>
      <c r="BI35" s="2"/>
      <c r="BJ35" s="2"/>
      <c r="BK35" s="2"/>
      <c r="BL35" s="2"/>
      <c r="BM35" s="2"/>
      <c r="BN35" s="2"/>
      <c r="BO35" s="2"/>
      <c r="BP35" s="2"/>
    </row>
    <row r="36" spans="17:68" x14ac:dyDescent="0.25">
      <c r="R36" s="8"/>
      <c r="S36" s="8"/>
      <c r="T36" s="8"/>
      <c r="U36" s="2"/>
      <c r="V36" s="2"/>
      <c r="W36" s="2"/>
      <c r="X36" s="2"/>
      <c r="Y36" s="2"/>
      <c r="Z36" s="2"/>
      <c r="AA36" s="2"/>
      <c r="AB36" s="2"/>
      <c r="AC36" s="2"/>
      <c r="AD36" s="2"/>
      <c r="AE36" s="2"/>
      <c r="AF36" s="2"/>
      <c r="AG36" s="2"/>
      <c r="AH36" s="2"/>
      <c r="AI36" s="2"/>
      <c r="AJ36" s="2"/>
      <c r="AK36" s="2"/>
      <c r="AL36" s="2"/>
      <c r="AM36" s="2"/>
      <c r="AN36" s="2"/>
      <c r="AO36" s="2"/>
      <c r="AP36" s="2"/>
      <c r="AQ36" s="7"/>
      <c r="AR36" s="7"/>
      <c r="AS36" s="7"/>
      <c r="AT36" s="2"/>
      <c r="AU36" s="2"/>
      <c r="AV36" s="2"/>
      <c r="AW36" s="2"/>
      <c r="AX36" s="2"/>
      <c r="AY36" s="2"/>
      <c r="AZ36" s="2"/>
      <c r="BA36" s="2"/>
      <c r="BB36" s="2"/>
      <c r="BC36" s="2"/>
      <c r="BD36" s="2"/>
      <c r="BE36" s="2"/>
      <c r="BF36" s="2"/>
      <c r="BG36" s="2"/>
      <c r="BH36" s="2"/>
      <c r="BI36" s="2"/>
      <c r="BJ36" s="2"/>
      <c r="BK36" s="2"/>
      <c r="BL36" s="2"/>
      <c r="BM36" s="2"/>
      <c r="BN36" s="2"/>
      <c r="BO36" s="2"/>
      <c r="BP36" s="2"/>
    </row>
    <row r="37" spans="17:68" x14ac:dyDescent="0.25">
      <c r="U37" s="2"/>
      <c r="V37" s="2"/>
      <c r="W37" s="2"/>
      <c r="X37" s="2"/>
      <c r="Y37" s="2"/>
      <c r="Z37" s="2"/>
      <c r="AA37" s="2"/>
      <c r="AB37" s="2"/>
      <c r="AC37" s="2"/>
      <c r="AD37" s="2"/>
      <c r="AE37" s="2"/>
      <c r="AF37" s="2"/>
      <c r="AG37" s="2"/>
      <c r="AH37" s="2"/>
      <c r="AI37" s="2"/>
      <c r="AJ37" s="2"/>
      <c r="AK37" s="2"/>
      <c r="AL37" s="2"/>
      <c r="AM37" s="2"/>
      <c r="AN37" s="2"/>
      <c r="AO37" s="2"/>
      <c r="AP37" s="2"/>
      <c r="AQ37" s="7"/>
      <c r="AR37" s="7"/>
      <c r="AS37" s="7"/>
      <c r="AT37" s="2"/>
      <c r="AU37" s="2"/>
      <c r="AV37" s="2"/>
      <c r="AW37" s="2"/>
      <c r="AX37" s="2"/>
      <c r="AY37" s="2"/>
      <c r="AZ37" s="2"/>
      <c r="BA37" s="2"/>
      <c r="BB37" s="2"/>
      <c r="BC37" s="2"/>
      <c r="BD37" s="2"/>
      <c r="BE37" s="2"/>
      <c r="BF37" s="2"/>
      <c r="BG37" s="2"/>
      <c r="BH37" s="2"/>
      <c r="BI37" s="2"/>
      <c r="BJ37" s="2"/>
      <c r="BK37" s="2"/>
      <c r="BL37" s="2"/>
      <c r="BM37" s="2"/>
      <c r="BN37" s="2"/>
      <c r="BO37" s="2"/>
      <c r="BP37" s="2"/>
    </row>
  </sheetData>
  <sheetProtection algorithmName="SHA-512" hashValue="4d0pXcnJbxH7mK1k6Ke6mRhZHTr+sqSwvMqTO9iL0Xee92OUb8bQbZsMTxs53IXkIJZjwHGsYGYRbeuacJZjOQ==" saltValue="Kw7SlVxXN1fitUxgoMHN6w==" spinCount="100000" sheet="1" formatCells="0" formatColumns="0" formatRows="0" insertColumns="0" insertRows="0" insertHyperlinks="0" deleteColumns="0" deleteRows="0" pivotTables="0"/>
  <autoFilter ref="A8:BP23"/>
  <sortState ref="B9:R23">
    <sortCondition ref="B9:B23"/>
  </sortState>
  <mergeCells count="38">
    <mergeCell ref="BE7:BJ7"/>
    <mergeCell ref="V6:W7"/>
    <mergeCell ref="B2:BP2"/>
    <mergeCell ref="B3:BP3"/>
    <mergeCell ref="B4:BP4"/>
    <mergeCell ref="B5:BP5"/>
    <mergeCell ref="B6:B8"/>
    <mergeCell ref="C6:C8"/>
    <mergeCell ref="D6:D8"/>
    <mergeCell ref="E6:E8"/>
    <mergeCell ref="F6:F8"/>
    <mergeCell ref="G6:G8"/>
    <mergeCell ref="H6:H8"/>
    <mergeCell ref="M6:N6"/>
    <mergeCell ref="O6:P6"/>
    <mergeCell ref="AW6:AX7"/>
    <mergeCell ref="Q6:T6"/>
    <mergeCell ref="AO7:AO8"/>
    <mergeCell ref="AP7:AP8"/>
    <mergeCell ref="AQ7:AS7"/>
    <mergeCell ref="AT7:AT8"/>
    <mergeCell ref="U6:U8"/>
    <mergeCell ref="AY6:BJ6"/>
    <mergeCell ref="AY7:BD7"/>
    <mergeCell ref="BK6:BP7"/>
    <mergeCell ref="Q7:R7"/>
    <mergeCell ref="S7:T7"/>
    <mergeCell ref="X7:AC7"/>
    <mergeCell ref="AD7:AI7"/>
    <mergeCell ref="AJ7:AJ8"/>
    <mergeCell ref="AK7:AK8"/>
    <mergeCell ref="AL7:AL8"/>
    <mergeCell ref="AM7:AM8"/>
    <mergeCell ref="AN7:AN8"/>
    <mergeCell ref="X6:AI6"/>
    <mergeCell ref="AJ6:AN6"/>
    <mergeCell ref="AO6:AT6"/>
    <mergeCell ref="AU6:AV7"/>
  </mergeCells>
  <conditionalFormatting sqref="AQ9">
    <cfRule type="expression" dxfId="72" priority="10">
      <formula>AP9&gt;=0.7</formula>
    </cfRule>
  </conditionalFormatting>
  <conditionalFormatting sqref="AS9">
    <cfRule type="expression" dxfId="71" priority="3">
      <formula>AP9=0</formula>
    </cfRule>
    <cfRule type="expression" dxfId="70" priority="9">
      <formula>AP9&lt;=0.5</formula>
    </cfRule>
  </conditionalFormatting>
  <conditionalFormatting sqref="AQ10:AQ23">
    <cfRule type="expression" dxfId="69" priority="7">
      <formula>AP10&gt;=0.7</formula>
    </cfRule>
  </conditionalFormatting>
  <conditionalFormatting sqref="AR9:AR23">
    <cfRule type="cellIs" dxfId="68" priority="4" operator="between">
      <formula>0.7</formula>
      <formula>0.5</formula>
    </cfRule>
  </conditionalFormatting>
  <conditionalFormatting sqref="AS10:AS23">
    <cfRule type="expression" dxfId="67" priority="1">
      <formula>AP10=0</formula>
    </cfRule>
    <cfRule type="expression" dxfId="66" priority="2">
      <formula>AP10&lt;=0.5</formula>
    </cfRule>
  </conditionalFormatting>
  <pageMargins left="0.70866141732283472" right="0.70866141732283472" top="0.74803149606299213" bottom="0.74803149606299213" header="0.31496062992125984" footer="0.31496062992125984"/>
  <pageSetup scale="80"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Title="Evaluación propuesta" prompt="Califique el criterio">
          <x14:formula1>
            <xm:f>'Criterios de evaluación'!$B$5:$B$7</xm:f>
          </x14:formula1>
          <xm:sqref>AJ9:AN23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P42"/>
  <sheetViews>
    <sheetView zoomScale="55" zoomScaleNormal="55" workbookViewId="0">
      <pane xSplit="2" ySplit="8" topLeftCell="AQ9" activePane="bottomRight" state="frozen"/>
      <selection activeCell="AS8" sqref="AS8"/>
      <selection pane="topRight" activeCell="AS8" sqref="AS8"/>
      <selection pane="bottomLeft" activeCell="AS8" sqref="AS8"/>
      <selection pane="bottomRight" activeCell="B9" sqref="B9"/>
    </sheetView>
  </sheetViews>
  <sheetFormatPr baseColWidth="10" defaultRowHeight="12.75" x14ac:dyDescent="0.25"/>
  <cols>
    <col min="1" max="1" width="2.28515625" style="2" customWidth="1"/>
    <col min="2" max="2" width="57.7109375" style="2" customWidth="1"/>
    <col min="3" max="3" width="13.7109375" style="2" customWidth="1"/>
    <col min="4" max="4" width="21.28515625" style="2" customWidth="1"/>
    <col min="5" max="5" width="12.28515625" style="2" customWidth="1"/>
    <col min="6" max="6" width="9.7109375" style="2" customWidth="1"/>
    <col min="7" max="8" width="17.85546875" style="2" hidden="1" customWidth="1"/>
    <col min="9" max="9" width="13.7109375" style="2" customWidth="1"/>
    <col min="10" max="10" width="12.7109375" style="2" customWidth="1"/>
    <col min="11" max="12" width="10.7109375" style="2" customWidth="1"/>
    <col min="13" max="14" width="11.7109375" style="2" customWidth="1"/>
    <col min="15" max="16" width="11.7109375" style="2" hidden="1" customWidth="1"/>
    <col min="17" max="20" width="11.7109375" style="1" customWidth="1"/>
    <col min="21" max="21" width="12.140625" style="12" customWidth="1"/>
    <col min="22" max="23" width="10.7109375" style="13" customWidth="1"/>
    <col min="24" max="35" width="10.7109375" style="12" customWidth="1"/>
    <col min="36" max="40" width="15.7109375" style="13" customWidth="1"/>
    <col min="41" max="41" width="9" style="12" customWidth="1"/>
    <col min="42" max="42" width="6.28515625" style="12" customWidth="1"/>
    <col min="43" max="43" width="15.28515625" style="12" customWidth="1"/>
    <col min="44" max="44" width="21" style="12" customWidth="1"/>
    <col min="45" max="45" width="20.140625" style="12" customWidth="1"/>
    <col min="46" max="46" width="89.5703125" style="14" customWidth="1"/>
    <col min="47" max="62" width="11.7109375" style="13" customWidth="1"/>
    <col min="63" max="68" width="7.7109375" style="13" customWidth="1"/>
    <col min="69" max="16384" width="11.42578125" style="2"/>
  </cols>
  <sheetData>
    <row r="1" spans="2:68" x14ac:dyDescent="0.25">
      <c r="U1" s="1"/>
      <c r="V1" s="1"/>
      <c r="W1" s="1"/>
      <c r="X1" s="13"/>
      <c r="Y1" s="13"/>
      <c r="Z1" s="13"/>
      <c r="AA1" s="13"/>
      <c r="AB1" s="13"/>
      <c r="AC1" s="13"/>
      <c r="AD1" s="13"/>
      <c r="AE1" s="13"/>
      <c r="AF1" s="13"/>
      <c r="AG1" s="13"/>
      <c r="AH1" s="13"/>
      <c r="AI1" s="13"/>
      <c r="AT1" s="14">
        <f>100/10000*1.6*60*24*365</f>
        <v>8409.6</v>
      </c>
    </row>
    <row r="2" spans="2:68" ht="30" customHeight="1" x14ac:dyDescent="0.25">
      <c r="B2" s="221" t="s">
        <v>57</v>
      </c>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1"/>
      <c r="BL2" s="221"/>
      <c r="BM2" s="221"/>
      <c r="BN2" s="221"/>
      <c r="BO2" s="221"/>
      <c r="BP2" s="221"/>
    </row>
    <row r="3" spans="2:68" ht="30" customHeight="1" x14ac:dyDescent="0.25">
      <c r="B3" s="221" t="s">
        <v>58</v>
      </c>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row>
    <row r="4" spans="2:68" ht="30" customHeight="1" x14ac:dyDescent="0.25">
      <c r="B4" s="221" t="s">
        <v>18</v>
      </c>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c r="BG4" s="221"/>
      <c r="BH4" s="221"/>
      <c r="BI4" s="221"/>
      <c r="BJ4" s="221"/>
      <c r="BK4" s="221"/>
      <c r="BL4" s="221"/>
      <c r="BM4" s="221"/>
      <c r="BN4" s="221"/>
      <c r="BO4" s="221"/>
      <c r="BP4" s="221"/>
    </row>
    <row r="5" spans="2:68" ht="30" customHeight="1" x14ac:dyDescent="0.25">
      <c r="B5" s="221" t="s">
        <v>172</v>
      </c>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row>
    <row r="6" spans="2:68" ht="54.95" customHeight="1" x14ac:dyDescent="0.25">
      <c r="B6" s="237" t="s">
        <v>2</v>
      </c>
      <c r="C6" s="227" t="s">
        <v>17</v>
      </c>
      <c r="D6" s="237" t="s">
        <v>3</v>
      </c>
      <c r="E6" s="237" t="s">
        <v>4</v>
      </c>
      <c r="F6" s="237" t="s">
        <v>15</v>
      </c>
      <c r="G6" s="227" t="s">
        <v>5</v>
      </c>
      <c r="H6" s="227" t="s">
        <v>6</v>
      </c>
      <c r="I6" s="42"/>
      <c r="J6" s="42"/>
      <c r="K6" s="42"/>
      <c r="L6" s="42"/>
      <c r="M6" s="237" t="s">
        <v>59</v>
      </c>
      <c r="N6" s="237"/>
      <c r="O6" s="225" t="s">
        <v>32</v>
      </c>
      <c r="P6" s="226"/>
      <c r="Q6" s="237" t="s">
        <v>60</v>
      </c>
      <c r="R6" s="237"/>
      <c r="S6" s="237"/>
      <c r="T6" s="237"/>
      <c r="U6" s="230" t="s">
        <v>28</v>
      </c>
      <c r="V6" s="233" t="s">
        <v>27</v>
      </c>
      <c r="W6" s="234"/>
      <c r="X6" s="235" t="s">
        <v>26</v>
      </c>
      <c r="Y6" s="245"/>
      <c r="Z6" s="245"/>
      <c r="AA6" s="245"/>
      <c r="AB6" s="245"/>
      <c r="AC6" s="245"/>
      <c r="AD6" s="245"/>
      <c r="AE6" s="245"/>
      <c r="AF6" s="245"/>
      <c r="AG6" s="245"/>
      <c r="AH6" s="245"/>
      <c r="AI6" s="236"/>
      <c r="AJ6" s="246" t="s">
        <v>25</v>
      </c>
      <c r="AK6" s="247"/>
      <c r="AL6" s="247"/>
      <c r="AM6" s="247"/>
      <c r="AN6" s="248"/>
      <c r="AO6" s="222" t="s">
        <v>31</v>
      </c>
      <c r="AP6" s="223"/>
      <c r="AQ6" s="223"/>
      <c r="AR6" s="223"/>
      <c r="AS6" s="223"/>
      <c r="AT6" s="224"/>
      <c r="AU6" s="241" t="s">
        <v>29</v>
      </c>
      <c r="AV6" s="241"/>
      <c r="AW6" s="241" t="s">
        <v>239</v>
      </c>
      <c r="AX6" s="241"/>
      <c r="AY6" s="241" t="s">
        <v>240</v>
      </c>
      <c r="AZ6" s="241"/>
      <c r="BA6" s="241"/>
      <c r="BB6" s="241"/>
      <c r="BC6" s="241"/>
      <c r="BD6" s="241"/>
      <c r="BE6" s="241"/>
      <c r="BF6" s="241"/>
      <c r="BG6" s="241"/>
      <c r="BH6" s="241"/>
      <c r="BI6" s="241"/>
      <c r="BJ6" s="241"/>
      <c r="BK6" s="240" t="s">
        <v>42</v>
      </c>
      <c r="BL6" s="240"/>
      <c r="BM6" s="240"/>
      <c r="BN6" s="240"/>
      <c r="BO6" s="240"/>
      <c r="BP6" s="240"/>
    </row>
    <row r="7" spans="2:68" ht="54.95" customHeight="1" x14ac:dyDescent="0.25">
      <c r="B7" s="237"/>
      <c r="C7" s="228"/>
      <c r="D7" s="237"/>
      <c r="E7" s="237"/>
      <c r="F7" s="237"/>
      <c r="G7" s="228"/>
      <c r="H7" s="228"/>
      <c r="I7" s="43" t="s">
        <v>72</v>
      </c>
      <c r="J7" s="43" t="s">
        <v>33</v>
      </c>
      <c r="K7" s="43" t="s">
        <v>34</v>
      </c>
      <c r="L7" s="43" t="s">
        <v>35</v>
      </c>
      <c r="M7" s="43" t="s">
        <v>34</v>
      </c>
      <c r="N7" s="43" t="s">
        <v>35</v>
      </c>
      <c r="O7" s="43" t="s">
        <v>36</v>
      </c>
      <c r="P7" s="43" t="s">
        <v>37</v>
      </c>
      <c r="Q7" s="237" t="s">
        <v>38</v>
      </c>
      <c r="R7" s="237"/>
      <c r="S7" s="237" t="s">
        <v>39</v>
      </c>
      <c r="T7" s="237"/>
      <c r="U7" s="231"/>
      <c r="V7" s="235"/>
      <c r="W7" s="236"/>
      <c r="X7" s="242" t="s">
        <v>40</v>
      </c>
      <c r="Y7" s="243"/>
      <c r="Z7" s="243"/>
      <c r="AA7" s="243"/>
      <c r="AB7" s="243"/>
      <c r="AC7" s="244"/>
      <c r="AD7" s="242" t="s">
        <v>41</v>
      </c>
      <c r="AE7" s="243"/>
      <c r="AF7" s="243"/>
      <c r="AG7" s="243"/>
      <c r="AH7" s="243"/>
      <c r="AI7" s="244"/>
      <c r="AJ7" s="238" t="s">
        <v>19</v>
      </c>
      <c r="AK7" s="238" t="s">
        <v>20</v>
      </c>
      <c r="AL7" s="238" t="s">
        <v>45</v>
      </c>
      <c r="AM7" s="238" t="s">
        <v>46</v>
      </c>
      <c r="AN7" s="238" t="s">
        <v>21</v>
      </c>
      <c r="AO7" s="221" t="s">
        <v>22</v>
      </c>
      <c r="AP7" s="221" t="s">
        <v>7</v>
      </c>
      <c r="AQ7" s="221" t="s">
        <v>30</v>
      </c>
      <c r="AR7" s="221"/>
      <c r="AS7" s="221"/>
      <c r="AT7" s="221" t="s">
        <v>24</v>
      </c>
      <c r="AU7" s="241"/>
      <c r="AV7" s="241"/>
      <c r="AW7" s="241"/>
      <c r="AX7" s="241"/>
      <c r="AY7" s="240" t="s">
        <v>0</v>
      </c>
      <c r="AZ7" s="240"/>
      <c r="BA7" s="240"/>
      <c r="BB7" s="240"/>
      <c r="BC7" s="240"/>
      <c r="BD7" s="240"/>
      <c r="BE7" s="240" t="s">
        <v>1</v>
      </c>
      <c r="BF7" s="240"/>
      <c r="BG7" s="240"/>
      <c r="BH7" s="240"/>
      <c r="BI7" s="240"/>
      <c r="BJ7" s="240"/>
      <c r="BK7" s="240"/>
      <c r="BL7" s="240"/>
      <c r="BM7" s="240"/>
      <c r="BN7" s="240"/>
      <c r="BO7" s="240"/>
      <c r="BP7" s="240"/>
    </row>
    <row r="8" spans="2:68" ht="69.95" customHeight="1" x14ac:dyDescent="0.25">
      <c r="B8" s="237"/>
      <c r="C8" s="229"/>
      <c r="D8" s="237"/>
      <c r="E8" s="237"/>
      <c r="F8" s="237"/>
      <c r="G8" s="229"/>
      <c r="H8" s="229"/>
      <c r="I8" s="44"/>
      <c r="J8" s="44"/>
      <c r="K8" s="44"/>
      <c r="L8" s="44"/>
      <c r="M8" s="41"/>
      <c r="N8" s="41"/>
      <c r="O8" s="41"/>
      <c r="P8" s="41"/>
      <c r="Q8" s="41" t="s">
        <v>40</v>
      </c>
      <c r="R8" s="41" t="s">
        <v>41</v>
      </c>
      <c r="S8" s="41" t="s">
        <v>40</v>
      </c>
      <c r="T8" s="41" t="s">
        <v>41</v>
      </c>
      <c r="U8" s="232"/>
      <c r="V8" s="38" t="s">
        <v>0</v>
      </c>
      <c r="W8" s="38" t="s">
        <v>1</v>
      </c>
      <c r="X8" s="38">
        <v>2019</v>
      </c>
      <c r="Y8" s="38">
        <v>2020</v>
      </c>
      <c r="Z8" s="38">
        <v>2021</v>
      </c>
      <c r="AA8" s="38">
        <v>2022</v>
      </c>
      <c r="AB8" s="38">
        <v>2023</v>
      </c>
      <c r="AC8" s="38">
        <v>2024</v>
      </c>
      <c r="AD8" s="38">
        <v>2019</v>
      </c>
      <c r="AE8" s="38">
        <v>2020</v>
      </c>
      <c r="AF8" s="38">
        <v>2021</v>
      </c>
      <c r="AG8" s="38">
        <v>2022</v>
      </c>
      <c r="AH8" s="38">
        <v>2023</v>
      </c>
      <c r="AI8" s="38">
        <v>2024</v>
      </c>
      <c r="AJ8" s="238"/>
      <c r="AK8" s="238"/>
      <c r="AL8" s="238"/>
      <c r="AM8" s="238"/>
      <c r="AN8" s="238"/>
      <c r="AO8" s="221"/>
      <c r="AP8" s="221"/>
      <c r="AQ8" s="15" t="s">
        <v>23</v>
      </c>
      <c r="AR8" s="16" t="s">
        <v>301</v>
      </c>
      <c r="AS8" s="17" t="s">
        <v>300</v>
      </c>
      <c r="AT8" s="239"/>
      <c r="AU8" s="45" t="s">
        <v>0</v>
      </c>
      <c r="AV8" s="45" t="s">
        <v>1</v>
      </c>
      <c r="AW8" s="45" t="s">
        <v>0</v>
      </c>
      <c r="AX8" s="45" t="s">
        <v>1</v>
      </c>
      <c r="AY8" s="45">
        <v>2019</v>
      </c>
      <c r="AZ8" s="45">
        <v>2020</v>
      </c>
      <c r="BA8" s="45">
        <v>2021</v>
      </c>
      <c r="BB8" s="45">
        <v>2022</v>
      </c>
      <c r="BC8" s="93">
        <v>2023</v>
      </c>
      <c r="BD8" s="45">
        <v>2024</v>
      </c>
      <c r="BE8" s="45">
        <v>2019</v>
      </c>
      <c r="BF8" s="45">
        <v>2020</v>
      </c>
      <c r="BG8" s="45">
        <v>2021</v>
      </c>
      <c r="BH8" s="45">
        <v>2022</v>
      </c>
      <c r="BI8" s="93">
        <v>2023</v>
      </c>
      <c r="BJ8" s="45">
        <v>2024</v>
      </c>
      <c r="BK8" s="45">
        <v>2019</v>
      </c>
      <c r="BL8" s="45">
        <v>2020</v>
      </c>
      <c r="BM8" s="45">
        <v>2021</v>
      </c>
      <c r="BN8" s="45">
        <v>2022</v>
      </c>
      <c r="BO8" s="93">
        <v>2023</v>
      </c>
      <c r="BP8" s="45">
        <v>2024</v>
      </c>
    </row>
    <row r="9" spans="2:68" ht="20.100000000000001" customHeight="1" x14ac:dyDescent="0.25">
      <c r="B9" s="177" t="s">
        <v>263</v>
      </c>
      <c r="C9" s="86">
        <v>1</v>
      </c>
      <c r="D9" s="62" t="s">
        <v>186</v>
      </c>
      <c r="E9" s="123" t="s">
        <v>254</v>
      </c>
      <c r="F9" s="119">
        <v>6</v>
      </c>
      <c r="G9" s="26"/>
      <c r="H9" s="26"/>
      <c r="I9" s="84"/>
      <c r="J9" s="26"/>
      <c r="K9" s="78"/>
      <c r="L9" s="78"/>
      <c r="M9" s="78"/>
      <c r="N9" s="78"/>
      <c r="O9" s="78"/>
      <c r="P9" s="78"/>
      <c r="Q9" s="79">
        <v>107.22240000000001</v>
      </c>
      <c r="R9" s="79">
        <v>536.11199999999997</v>
      </c>
      <c r="S9" s="77"/>
      <c r="T9" s="77"/>
      <c r="U9" s="171" t="s">
        <v>237</v>
      </c>
      <c r="V9" s="69"/>
      <c r="W9" s="69"/>
      <c r="X9" s="69"/>
      <c r="Y9" s="69"/>
      <c r="Z9" s="69"/>
      <c r="AA9" s="69"/>
      <c r="AB9" s="69"/>
      <c r="AC9" s="69"/>
      <c r="AD9" s="69"/>
      <c r="AE9" s="69"/>
      <c r="AF9" s="69"/>
      <c r="AG9" s="69"/>
      <c r="AH9" s="69"/>
      <c r="AI9" s="69"/>
      <c r="AJ9" s="50"/>
      <c r="AK9" s="50"/>
      <c r="AL9" s="50"/>
      <c r="AM9" s="50"/>
      <c r="AN9" s="50"/>
      <c r="AO9" s="49">
        <f>SUM(AJ9:AN9)</f>
        <v>0</v>
      </c>
      <c r="AP9" s="51">
        <f>+AO9/25</f>
        <v>0</v>
      </c>
      <c r="AQ9" s="47"/>
      <c r="AR9" s="105">
        <f t="shared" ref="AR9:AR28" si="0">+AP9</f>
        <v>0</v>
      </c>
      <c r="AS9" s="47"/>
      <c r="AT9" s="197" t="s">
        <v>342</v>
      </c>
      <c r="AU9" s="87"/>
      <c r="AV9" s="87"/>
      <c r="AW9" s="88">
        <f t="shared" ref="AW9" si="1">+BD9</f>
        <v>107.22240000000001</v>
      </c>
      <c r="AX9" s="88">
        <f t="shared" ref="AX9" si="2">+BJ9</f>
        <v>536.11199999999997</v>
      </c>
      <c r="AY9" s="81">
        <f>+Q9</f>
        <v>107.22240000000001</v>
      </c>
      <c r="AZ9" s="81">
        <f>+AY9</f>
        <v>107.22240000000001</v>
      </c>
      <c r="BA9" s="81">
        <f t="shared" ref="BA9:BD9" si="3">+AZ9</f>
        <v>107.22240000000001</v>
      </c>
      <c r="BB9" s="81">
        <f t="shared" si="3"/>
        <v>107.22240000000001</v>
      </c>
      <c r="BC9" s="81">
        <f t="shared" si="3"/>
        <v>107.22240000000001</v>
      </c>
      <c r="BD9" s="81">
        <f t="shared" si="3"/>
        <v>107.22240000000001</v>
      </c>
      <c r="BE9" s="81">
        <f>+R9</f>
        <v>536.11199999999997</v>
      </c>
      <c r="BF9" s="81">
        <f>+BE9</f>
        <v>536.11199999999997</v>
      </c>
      <c r="BG9" s="81">
        <f t="shared" ref="BG9:BJ9" si="4">+BF9</f>
        <v>536.11199999999997</v>
      </c>
      <c r="BH9" s="81">
        <f t="shared" si="4"/>
        <v>536.11199999999997</v>
      </c>
      <c r="BI9" s="81">
        <f t="shared" si="4"/>
        <v>536.11199999999997</v>
      </c>
      <c r="BJ9" s="81">
        <f t="shared" si="4"/>
        <v>536.11199999999997</v>
      </c>
      <c r="BK9" s="66"/>
      <c r="BL9" s="66"/>
      <c r="BM9" s="66"/>
      <c r="BN9" s="66"/>
      <c r="BO9" s="66"/>
      <c r="BP9" s="66"/>
    </row>
    <row r="10" spans="2:68" s="7" customFormat="1" ht="20.100000000000001" customHeight="1" x14ac:dyDescent="0.25">
      <c r="B10" s="137" t="s">
        <v>173</v>
      </c>
      <c r="C10" s="135">
        <v>3</v>
      </c>
      <c r="D10" s="61" t="s">
        <v>186</v>
      </c>
      <c r="E10" s="136" t="s">
        <v>254</v>
      </c>
      <c r="F10" s="119">
        <v>6</v>
      </c>
      <c r="G10" s="26"/>
      <c r="H10" s="26"/>
      <c r="I10" s="84"/>
      <c r="J10" s="26"/>
      <c r="K10" s="78"/>
      <c r="L10" s="78"/>
      <c r="M10" s="78"/>
      <c r="N10" s="78"/>
      <c r="O10" s="78"/>
      <c r="P10" s="78"/>
      <c r="Q10" s="79">
        <v>9263.6495424000004</v>
      </c>
      <c r="R10" s="79">
        <v>12698.058700799998</v>
      </c>
      <c r="S10" s="101"/>
      <c r="T10" s="101"/>
      <c r="U10" s="6"/>
      <c r="V10" s="72"/>
      <c r="W10" s="72"/>
      <c r="X10" s="72"/>
      <c r="Y10" s="72"/>
      <c r="Z10" s="72"/>
      <c r="AA10" s="72"/>
      <c r="AB10" s="72"/>
      <c r="AC10" s="72"/>
      <c r="AD10" s="72"/>
      <c r="AE10" s="72"/>
      <c r="AF10" s="72"/>
      <c r="AG10" s="72"/>
      <c r="AH10" s="72"/>
      <c r="AI10" s="72"/>
      <c r="AJ10" s="27"/>
      <c r="AK10" s="27"/>
      <c r="AL10" s="27"/>
      <c r="AM10" s="27"/>
      <c r="AN10" s="27"/>
      <c r="AO10" s="50">
        <f t="shared" ref="AO10:AO28" si="5">SUM(AJ10:AN10)</f>
        <v>0</v>
      </c>
      <c r="AP10" s="96">
        <f t="shared" ref="AP10:AP28" si="6">+AO10/25</f>
        <v>0</v>
      </c>
      <c r="AQ10" s="47"/>
      <c r="AR10" s="105">
        <f t="shared" si="0"/>
        <v>0</v>
      </c>
      <c r="AS10" s="47"/>
      <c r="AT10" s="142" t="s">
        <v>290</v>
      </c>
      <c r="AU10" s="87"/>
      <c r="AV10" s="87"/>
      <c r="AW10" s="87">
        <f t="shared" ref="AW10:AW14" si="7">+BD10</f>
        <v>9516.7906072826991</v>
      </c>
      <c r="AX10" s="87">
        <f t="shared" ref="AX10:AX14" si="8">+BJ10</f>
        <v>13045.04938592373</v>
      </c>
      <c r="AY10" s="87">
        <f>+[1]Autodecl!$AN$33</f>
        <v>9375.3145752085911</v>
      </c>
      <c r="AZ10" s="87">
        <f>+AY10*(1+[1]Autodecl!$AH$29)</f>
        <v>9403.440518934216</v>
      </c>
      <c r="BA10" s="87">
        <f>+AZ10*(1+[1]Autodecl!$AH$29)</f>
        <v>9431.6508404910182</v>
      </c>
      <c r="BB10" s="87">
        <f>+BA10*(1+[1]Autodecl!$AH$29)</f>
        <v>9459.94579301249</v>
      </c>
      <c r="BC10" s="87">
        <f>+BB10*(1+[1]Autodecl!$AH$29)</f>
        <v>9488.3256303915259</v>
      </c>
      <c r="BD10" s="87">
        <f>+[1]Autodecl!$AO$33</f>
        <v>9516.7906072826991</v>
      </c>
      <c r="BE10" s="87">
        <f>+[1]Autodecl!$AN$34</f>
        <v>12851.122472798317</v>
      </c>
      <c r="BF10" s="87">
        <f>+BE10*(1+[1]Autodecl!$AH$29)</f>
        <v>12889.675840216711</v>
      </c>
      <c r="BG10" s="87">
        <f>+BF10*(1+[1]Autodecl!$AH$29)</f>
        <v>12928.34486773736</v>
      </c>
      <c r="BH10" s="87">
        <f>+BG10*(1+[1]Autodecl!$AH$29)</f>
        <v>12967.12990234057</v>
      </c>
      <c r="BI10" s="87">
        <f>+BH10*(1+[1]Autodecl!$AH$29)</f>
        <v>13006.03129204759</v>
      </c>
      <c r="BJ10" s="87">
        <f>+[1]Autodecl!$AO$34</f>
        <v>13045.04938592373</v>
      </c>
      <c r="BK10" s="67">
        <v>2</v>
      </c>
      <c r="BL10" s="67">
        <v>2</v>
      </c>
      <c r="BM10" s="67">
        <v>2</v>
      </c>
      <c r="BN10" s="67">
        <v>2</v>
      </c>
      <c r="BO10" s="67">
        <v>2</v>
      </c>
      <c r="BP10" s="67">
        <v>2</v>
      </c>
    </row>
    <row r="11" spans="2:68" s="7" customFormat="1" ht="20.100000000000001" customHeight="1" x14ac:dyDescent="0.25">
      <c r="B11" s="98" t="s">
        <v>174</v>
      </c>
      <c r="C11" s="86">
        <v>4</v>
      </c>
      <c r="D11" s="61" t="s">
        <v>187</v>
      </c>
      <c r="E11" s="123" t="s">
        <v>254</v>
      </c>
      <c r="F11" s="119">
        <v>6</v>
      </c>
      <c r="G11" s="26"/>
      <c r="H11" s="26"/>
      <c r="I11" s="84"/>
      <c r="J11" s="26"/>
      <c r="K11" s="78"/>
      <c r="L11" s="78"/>
      <c r="M11" s="78">
        <v>90</v>
      </c>
      <c r="N11" s="78">
        <v>90</v>
      </c>
      <c r="O11" s="78"/>
      <c r="P11" s="78"/>
      <c r="Q11" s="79">
        <v>31198.810780799999</v>
      </c>
      <c r="R11" s="79">
        <v>23649.887087999996</v>
      </c>
      <c r="S11" s="101"/>
      <c r="T11" s="101"/>
      <c r="U11" s="100" t="s">
        <v>238</v>
      </c>
      <c r="V11" s="101">
        <v>33872.400000000001</v>
      </c>
      <c r="W11" s="101">
        <v>16934.400000000001</v>
      </c>
      <c r="X11" s="101">
        <v>34113.599999999999</v>
      </c>
      <c r="Y11" s="101">
        <v>34365.599999999999</v>
      </c>
      <c r="Z11" s="101">
        <v>34608.800000000003</v>
      </c>
      <c r="AA11" s="101">
        <v>34855.199999999997</v>
      </c>
      <c r="AB11" s="101">
        <v>35107.199999999997</v>
      </c>
      <c r="AC11" s="101"/>
      <c r="AD11" s="101">
        <v>17056.8</v>
      </c>
      <c r="AE11" s="101">
        <v>17182.8</v>
      </c>
      <c r="AF11" s="101">
        <v>17301.599999999999</v>
      </c>
      <c r="AG11" s="101">
        <v>17427.599999999999</v>
      </c>
      <c r="AH11" s="101">
        <v>17553.599999999999</v>
      </c>
      <c r="AI11" s="101"/>
      <c r="AJ11" s="48">
        <v>0</v>
      </c>
      <c r="AK11" s="48">
        <v>0</v>
      </c>
      <c r="AL11" s="48">
        <v>5</v>
      </c>
      <c r="AM11" s="48">
        <v>5</v>
      </c>
      <c r="AN11" s="48">
        <v>0</v>
      </c>
      <c r="AO11" s="50">
        <f t="shared" si="5"/>
        <v>10</v>
      </c>
      <c r="AP11" s="96">
        <f t="shared" si="6"/>
        <v>0.4</v>
      </c>
      <c r="AQ11" s="47"/>
      <c r="AR11" s="105">
        <f t="shared" si="0"/>
        <v>0.4</v>
      </c>
      <c r="AS11" s="47"/>
      <c r="AT11" s="100" t="s">
        <v>245</v>
      </c>
      <c r="AU11" s="87">
        <v>31198.810780799999</v>
      </c>
      <c r="AV11" s="87">
        <v>23649.887087999996</v>
      </c>
      <c r="AW11" s="87">
        <f t="shared" si="7"/>
        <v>19593.87194324052</v>
      </c>
      <c r="AX11" s="87">
        <f t="shared" si="8"/>
        <v>16111.536793073246</v>
      </c>
      <c r="AY11" s="87">
        <f>+[1]Autodecl!$DT$33</f>
        <v>31417.202456265597</v>
      </c>
      <c r="AZ11" s="87">
        <f>+AY11*(1+[1]Autodecl!$DN$29)</f>
        <v>31637.122873459452</v>
      </c>
      <c r="BA11" s="87">
        <f>+AZ11*(1+[1]Autodecl!$DN$29)</f>
        <v>31858.582733573665</v>
      </c>
      <c r="BB11" s="87">
        <f>+BA11*(1+[1]Autodecl!$DN$29)</f>
        <v>32081.592812708677</v>
      </c>
      <c r="BC11" s="87">
        <f>+BB11*(1+[1]Autodecl!$DN$29)</f>
        <v>32306.163962397633</v>
      </c>
      <c r="BD11" s="87">
        <f>+[1]Autodecl!$DU$33</f>
        <v>19593.87194324052</v>
      </c>
      <c r="BE11" s="87">
        <f>+[1]Autodecl!$DT$34</f>
        <v>23815.436297615994</v>
      </c>
      <c r="BF11" s="87">
        <f>+BE11*(1+[1]Autodecl!$DN$29)</f>
        <v>23982.144351699302</v>
      </c>
      <c r="BG11" s="87">
        <f>+BF11*(1+[1]Autodecl!$DN$29)</f>
        <v>24150.019362161194</v>
      </c>
      <c r="BH11" s="87">
        <f>+BG11*(1+[1]Autodecl!$DN$29)</f>
        <v>24319.06949769632</v>
      </c>
      <c r="BI11" s="87">
        <f>+BH11*(1+[1]Autodecl!$DN$29)</f>
        <v>24489.302984180191</v>
      </c>
      <c r="BJ11" s="87">
        <f>+[1]Autodecl!$DU$34</f>
        <v>16111.536793073246</v>
      </c>
      <c r="BK11" s="86">
        <v>6</v>
      </c>
      <c r="BL11" s="86">
        <v>6</v>
      </c>
      <c r="BM11" s="86">
        <v>6</v>
      </c>
      <c r="BN11" s="86">
        <v>6</v>
      </c>
      <c r="BO11" s="86">
        <v>6</v>
      </c>
      <c r="BP11" s="86">
        <v>6</v>
      </c>
    </row>
    <row r="12" spans="2:68" s="7" customFormat="1" ht="20.100000000000001" customHeight="1" x14ac:dyDescent="0.25">
      <c r="B12" s="137" t="s">
        <v>175</v>
      </c>
      <c r="C12" s="135">
        <v>5</v>
      </c>
      <c r="D12" s="61" t="s">
        <v>188</v>
      </c>
      <c r="E12" s="136" t="s">
        <v>254</v>
      </c>
      <c r="F12" s="119">
        <v>6</v>
      </c>
      <c r="G12" s="26"/>
      <c r="H12" s="26"/>
      <c r="I12" s="84"/>
      <c r="J12" s="26"/>
      <c r="K12" s="78"/>
      <c r="L12" s="78"/>
      <c r="M12" s="78"/>
      <c r="N12" s="78"/>
      <c r="O12" s="78"/>
      <c r="P12" s="78"/>
      <c r="Q12" s="79">
        <v>11542.339987200001</v>
      </c>
      <c r="R12" s="79">
        <v>8066.4067468800004</v>
      </c>
      <c r="S12" s="79"/>
      <c r="T12" s="79"/>
      <c r="U12" s="6"/>
      <c r="V12" s="72"/>
      <c r="W12" s="72"/>
      <c r="X12" s="72"/>
      <c r="Y12" s="72"/>
      <c r="Z12" s="72"/>
      <c r="AA12" s="72"/>
      <c r="AB12" s="72"/>
      <c r="AC12" s="72"/>
      <c r="AD12" s="72"/>
      <c r="AE12" s="72"/>
      <c r="AF12" s="72"/>
      <c r="AG12" s="72"/>
      <c r="AH12" s="72"/>
      <c r="AI12" s="72"/>
      <c r="AJ12" s="27"/>
      <c r="AK12" s="27"/>
      <c r="AL12" s="27"/>
      <c r="AM12" s="27"/>
      <c r="AN12" s="27"/>
      <c r="AO12" s="50">
        <f t="shared" si="5"/>
        <v>0</v>
      </c>
      <c r="AP12" s="96">
        <f t="shared" si="6"/>
        <v>0</v>
      </c>
      <c r="AQ12" s="47"/>
      <c r="AR12" s="105">
        <f t="shared" si="0"/>
        <v>0</v>
      </c>
      <c r="AS12" s="47"/>
      <c r="AT12" s="142" t="s">
        <v>290</v>
      </c>
      <c r="AU12" s="87"/>
      <c r="AV12" s="87"/>
      <c r="AW12" s="87">
        <f t="shared" si="7"/>
        <v>9337.6719152462629</v>
      </c>
      <c r="AX12" s="87">
        <f t="shared" si="8"/>
        <v>8822.5022908654828</v>
      </c>
      <c r="AY12" s="87">
        <f>+[1]Autodecl!$EH$33</f>
        <v>12071.179105000161</v>
      </c>
      <c r="AZ12" s="87">
        <f>+AY12*(1+[1]Autodecl!$EB$29)</f>
        <v>12179.819716945161</v>
      </c>
      <c r="BA12" s="87">
        <f>+AZ12*(1+[1]Autodecl!$EB$29)</f>
        <v>12289.438094397667</v>
      </c>
      <c r="BB12" s="87">
        <f>+BA12*(1+[1]Autodecl!$EB$29)</f>
        <v>12400.043037247244</v>
      </c>
      <c r="BC12" s="87">
        <f>+BB12*(1+[1]Autodecl!$EB$29)</f>
        <v>12511.643424582468</v>
      </c>
      <c r="BD12" s="87">
        <f>+[1]Autodecl!$EI$33</f>
        <v>9337.6719152462629</v>
      </c>
      <c r="BE12" s="87">
        <f>+[1]Autodecl!$EH$34</f>
        <v>8435.9879091545408</v>
      </c>
      <c r="BF12" s="87">
        <f>+BE12*(1+[1]Autodecl!$EB$29)</f>
        <v>8511.9118003369313</v>
      </c>
      <c r="BG12" s="87">
        <f>+BF12*(1+[1]Autodecl!$EB$29)</f>
        <v>8588.519006539962</v>
      </c>
      <c r="BH12" s="87">
        <f>+BG12*(1+[1]Autodecl!$EB$29)</f>
        <v>8665.8156775988209</v>
      </c>
      <c r="BI12" s="87">
        <f>+BH12*(1+[1]Autodecl!$EB$29)</f>
        <v>8743.8080186972093</v>
      </c>
      <c r="BJ12" s="87">
        <f>+[1]Autodecl!$EI$34</f>
        <v>8822.5022908654828</v>
      </c>
      <c r="BK12" s="67">
        <v>2</v>
      </c>
      <c r="BL12" s="67">
        <v>2</v>
      </c>
      <c r="BM12" s="67">
        <v>2</v>
      </c>
      <c r="BN12" s="67">
        <v>2</v>
      </c>
      <c r="BO12" s="67">
        <v>2</v>
      </c>
      <c r="BP12" s="67">
        <v>2</v>
      </c>
    </row>
    <row r="13" spans="2:68" s="7" customFormat="1" ht="20.100000000000001" customHeight="1" x14ac:dyDescent="0.25">
      <c r="B13" s="154" t="s">
        <v>226</v>
      </c>
      <c r="C13" s="135">
        <v>6</v>
      </c>
      <c r="D13" s="61" t="s">
        <v>189</v>
      </c>
      <c r="E13" s="136" t="s">
        <v>254</v>
      </c>
      <c r="F13" s="119">
        <v>6</v>
      </c>
      <c r="G13" s="26"/>
      <c r="H13" s="26"/>
      <c r="I13" s="84"/>
      <c r="J13" s="26"/>
      <c r="K13" s="78"/>
      <c r="L13" s="78"/>
      <c r="M13" s="78"/>
      <c r="N13" s="78"/>
      <c r="O13" s="78"/>
      <c r="P13" s="78"/>
      <c r="Q13" s="79">
        <v>8109.57</v>
      </c>
      <c r="R13" s="79">
        <v>9654.25</v>
      </c>
      <c r="S13" s="101"/>
      <c r="T13" s="101"/>
      <c r="U13" s="6"/>
      <c r="V13" s="72"/>
      <c r="W13" s="72"/>
      <c r="X13" s="72"/>
      <c r="Y13" s="72"/>
      <c r="Z13" s="72"/>
      <c r="AA13" s="72"/>
      <c r="AB13" s="72"/>
      <c r="AC13" s="72"/>
      <c r="AD13" s="72"/>
      <c r="AE13" s="72"/>
      <c r="AF13" s="72"/>
      <c r="AG13" s="72"/>
      <c r="AH13" s="72"/>
      <c r="AI13" s="72"/>
      <c r="AJ13" s="27"/>
      <c r="AK13" s="27"/>
      <c r="AL13" s="27"/>
      <c r="AM13" s="27"/>
      <c r="AN13" s="27"/>
      <c r="AO13" s="50">
        <f t="shared" si="5"/>
        <v>0</v>
      </c>
      <c r="AP13" s="96">
        <f t="shared" si="6"/>
        <v>0</v>
      </c>
      <c r="AQ13" s="47"/>
      <c r="AR13" s="105">
        <f t="shared" si="0"/>
        <v>0</v>
      </c>
      <c r="AS13" s="47"/>
      <c r="AT13" s="151" t="s">
        <v>303</v>
      </c>
      <c r="AU13" s="87"/>
      <c r="AV13" s="87"/>
      <c r="AW13" s="87">
        <f t="shared" si="7"/>
        <v>1621.914</v>
      </c>
      <c r="AX13" s="87">
        <f t="shared" si="8"/>
        <v>1930.8500000000001</v>
      </c>
      <c r="AY13" s="87">
        <f>+[1]Cargas_municipios!$V$13</f>
        <v>8109.57</v>
      </c>
      <c r="AZ13" s="87">
        <f>+AY13*1</f>
        <v>8109.57</v>
      </c>
      <c r="BA13" s="87">
        <f t="shared" ref="BA13:BI13" si="9">+AZ13*1</f>
        <v>8109.57</v>
      </c>
      <c r="BB13" s="87">
        <f t="shared" si="9"/>
        <v>8109.57</v>
      </c>
      <c r="BC13" s="87">
        <f t="shared" si="9"/>
        <v>8109.57</v>
      </c>
      <c r="BD13" s="87">
        <f>+BC13*0.2</f>
        <v>1621.914</v>
      </c>
      <c r="BE13" s="87">
        <f>+[1]Cargas_municipios!$X$13</f>
        <v>9654.25</v>
      </c>
      <c r="BF13" s="87">
        <f t="shared" si="9"/>
        <v>9654.25</v>
      </c>
      <c r="BG13" s="87">
        <f t="shared" si="9"/>
        <v>9654.25</v>
      </c>
      <c r="BH13" s="87">
        <f t="shared" si="9"/>
        <v>9654.25</v>
      </c>
      <c r="BI13" s="87">
        <f t="shared" si="9"/>
        <v>9654.25</v>
      </c>
      <c r="BJ13" s="87">
        <f>+BI13*0.2</f>
        <v>1930.8500000000001</v>
      </c>
      <c r="BK13" s="67">
        <v>2</v>
      </c>
      <c r="BL13" s="67">
        <v>2</v>
      </c>
      <c r="BM13" s="67">
        <v>2</v>
      </c>
      <c r="BN13" s="67">
        <v>2</v>
      </c>
      <c r="BO13" s="67">
        <v>2</v>
      </c>
      <c r="BP13" s="67">
        <v>2</v>
      </c>
    </row>
    <row r="14" spans="2:68" s="7" customFormat="1" ht="20.100000000000001" customHeight="1" x14ac:dyDescent="0.25">
      <c r="B14" s="138" t="s">
        <v>176</v>
      </c>
      <c r="C14" s="86">
        <v>7</v>
      </c>
      <c r="D14" s="64" t="s">
        <v>190</v>
      </c>
      <c r="E14" s="136" t="s">
        <v>254</v>
      </c>
      <c r="F14" s="119">
        <v>6</v>
      </c>
      <c r="G14" s="53"/>
      <c r="H14" s="53"/>
      <c r="I14" s="85"/>
      <c r="J14" s="53"/>
      <c r="K14" s="80"/>
      <c r="L14" s="80"/>
      <c r="M14" s="80"/>
      <c r="N14" s="80"/>
      <c r="O14" s="80"/>
      <c r="P14" s="80"/>
      <c r="Q14" s="81">
        <v>19601.476740000006</v>
      </c>
      <c r="R14" s="81">
        <v>14637.266102880001</v>
      </c>
      <c r="S14" s="106"/>
      <c r="T14" s="106"/>
      <c r="U14" s="52"/>
      <c r="V14" s="107"/>
      <c r="W14" s="107"/>
      <c r="X14" s="107"/>
      <c r="Y14" s="107"/>
      <c r="Z14" s="107"/>
      <c r="AA14" s="107"/>
      <c r="AB14" s="107"/>
      <c r="AC14" s="107"/>
      <c r="AD14" s="107"/>
      <c r="AE14" s="107"/>
      <c r="AF14" s="107"/>
      <c r="AG14" s="107"/>
      <c r="AH14" s="107"/>
      <c r="AI14" s="107"/>
      <c r="AJ14" s="58"/>
      <c r="AK14" s="58"/>
      <c r="AL14" s="58"/>
      <c r="AM14" s="58"/>
      <c r="AN14" s="58"/>
      <c r="AO14" s="108">
        <f t="shared" si="5"/>
        <v>0</v>
      </c>
      <c r="AP14" s="109">
        <f t="shared" si="6"/>
        <v>0</v>
      </c>
      <c r="AQ14" s="47"/>
      <c r="AR14" s="105">
        <f t="shared" si="0"/>
        <v>0</v>
      </c>
      <c r="AS14" s="47"/>
      <c r="AT14" s="142" t="s">
        <v>290</v>
      </c>
      <c r="AU14" s="88"/>
      <c r="AV14" s="88"/>
      <c r="AW14" s="88">
        <f t="shared" si="7"/>
        <v>17881.395900834472</v>
      </c>
      <c r="AX14" s="88">
        <f t="shared" si="8"/>
        <v>14042.736961380633</v>
      </c>
      <c r="AY14" s="88">
        <f>+[1]Autodecl!$EV$33</f>
        <v>19640.679693480004</v>
      </c>
      <c r="AZ14" s="88">
        <f>+AY14*(1+[1]Autodecl!$EP$29)</f>
        <v>19679.961052866965</v>
      </c>
      <c r="BA14" s="88">
        <f>+AZ14*(1+[1]Autodecl!$EP$29)</f>
        <v>19719.320974972699</v>
      </c>
      <c r="BB14" s="88">
        <f>+BA14*(1+[1]Autodecl!$EP$29)</f>
        <v>19758.759616922645</v>
      </c>
      <c r="BC14" s="88">
        <f>+BB14*(1+[1]Autodecl!$EP$29)</f>
        <v>19798.277136156492</v>
      </c>
      <c r="BD14" s="88">
        <f>+[1]Autodecl!$EW$33</f>
        <v>17881.395900834472</v>
      </c>
      <c r="BE14" s="88">
        <f>+[1]Autodecl!$EV$34</f>
        <v>14666.540635085761</v>
      </c>
      <c r="BF14" s="88">
        <f>+BE14*(1+[1]Autodecl!$EP$29)</f>
        <v>14695.873716355933</v>
      </c>
      <c r="BG14" s="88">
        <f>+BF14*(1+[1]Autodecl!$EP$29)</f>
        <v>14725.265463788644</v>
      </c>
      <c r="BH14" s="88">
        <f>+BG14*(1+[1]Autodecl!$EP$29)</f>
        <v>14754.715994716222</v>
      </c>
      <c r="BI14" s="88">
        <f>+BH14*(1+[1]Autodecl!$EP$29)</f>
        <v>14784.225426705654</v>
      </c>
      <c r="BJ14" s="88">
        <f>+[1]Autodecl!$EW$34</f>
        <v>14042.736961380633</v>
      </c>
      <c r="BK14" s="110">
        <v>7</v>
      </c>
      <c r="BL14" s="110">
        <v>7</v>
      </c>
      <c r="BM14" s="110">
        <v>7</v>
      </c>
      <c r="BN14" s="110">
        <v>7</v>
      </c>
      <c r="BO14" s="110">
        <v>7</v>
      </c>
      <c r="BP14" s="110">
        <v>7</v>
      </c>
    </row>
    <row r="15" spans="2:68" s="7" customFormat="1" ht="20.100000000000001" customHeight="1" x14ac:dyDescent="0.25">
      <c r="B15" s="98" t="s">
        <v>177</v>
      </c>
      <c r="C15" s="75">
        <v>8</v>
      </c>
      <c r="D15" s="61" t="s">
        <v>191</v>
      </c>
      <c r="E15" s="123" t="s">
        <v>254</v>
      </c>
      <c r="F15" s="119">
        <v>6</v>
      </c>
      <c r="G15" s="26"/>
      <c r="H15" s="26"/>
      <c r="I15" s="84"/>
      <c r="J15" s="26"/>
      <c r="K15" s="78"/>
      <c r="L15" s="78"/>
      <c r="M15" s="78">
        <v>90</v>
      </c>
      <c r="N15" s="78">
        <v>90</v>
      </c>
      <c r="O15" s="78"/>
      <c r="P15" s="78"/>
      <c r="Q15" s="79">
        <v>53511.448478400016</v>
      </c>
      <c r="R15" s="79">
        <v>49415.682096000004</v>
      </c>
      <c r="S15" s="101"/>
      <c r="T15" s="101"/>
      <c r="U15" s="100" t="s">
        <v>238</v>
      </c>
      <c r="V15" s="101"/>
      <c r="W15" s="101"/>
      <c r="X15" s="101">
        <v>235.6</v>
      </c>
      <c r="Y15" s="101">
        <f>+X15*1.01</f>
        <v>237.95599999999999</v>
      </c>
      <c r="Z15" s="101">
        <f t="shared" ref="Z15:AI15" si="10">+Y15*1.01</f>
        <v>240.33555999999999</v>
      </c>
      <c r="AA15" s="101">
        <f t="shared" si="10"/>
        <v>242.73891559999998</v>
      </c>
      <c r="AB15" s="101">
        <f t="shared" si="10"/>
        <v>245.16630475599999</v>
      </c>
      <c r="AC15" s="101">
        <f t="shared" si="10"/>
        <v>247.61796780355999</v>
      </c>
      <c r="AD15" s="101">
        <v>33.4</v>
      </c>
      <c r="AE15" s="101">
        <f t="shared" si="10"/>
        <v>33.734000000000002</v>
      </c>
      <c r="AF15" s="101">
        <f t="shared" si="10"/>
        <v>34.071339999999999</v>
      </c>
      <c r="AG15" s="101">
        <f t="shared" si="10"/>
        <v>34.412053399999998</v>
      </c>
      <c r="AH15" s="101">
        <f t="shared" si="10"/>
        <v>34.756173933999996</v>
      </c>
      <c r="AI15" s="101">
        <f t="shared" si="10"/>
        <v>35.103735673339997</v>
      </c>
      <c r="AJ15" s="48">
        <v>3</v>
      </c>
      <c r="AK15" s="48">
        <v>3</v>
      </c>
      <c r="AL15" s="48">
        <v>5</v>
      </c>
      <c r="AM15" s="48">
        <v>5</v>
      </c>
      <c r="AN15" s="48">
        <v>0</v>
      </c>
      <c r="AO15" s="50">
        <f t="shared" ref="AO15:AO26" si="11">SUM(AJ15:AN15)</f>
        <v>16</v>
      </c>
      <c r="AP15" s="96">
        <f t="shared" ref="AP15:AP26" si="12">+AO15/25</f>
        <v>0.64</v>
      </c>
      <c r="AQ15" s="47"/>
      <c r="AR15" s="105">
        <f t="shared" si="0"/>
        <v>0.64</v>
      </c>
      <c r="AS15" s="47"/>
      <c r="AT15" s="100" t="s">
        <v>246</v>
      </c>
      <c r="AU15" s="101">
        <v>24032.488147200002</v>
      </c>
      <c r="AV15" s="101">
        <v>88072.195535999985</v>
      </c>
      <c r="AW15" s="88">
        <f t="shared" ref="AW15:AW16" si="13">+BD15</f>
        <v>25510.970437332493</v>
      </c>
      <c r="AX15" s="88">
        <f t="shared" ref="AX15:AX16" si="14">+BJ15</f>
        <v>93490.41026913542</v>
      </c>
      <c r="AY15" s="87">
        <f>+[1]Autodecl!$HO$33</f>
        <v>24272.813028672001</v>
      </c>
      <c r="AZ15" s="88">
        <f>+AY15*(1+[1]Autodecl!$HN$28)</f>
        <v>24515.54115895872</v>
      </c>
      <c r="BA15" s="88">
        <f>+AZ15*(1+[1]Autodecl!$HN$28)</f>
        <v>24760.696570548309</v>
      </c>
      <c r="BB15" s="88">
        <f>+BA15*(1+[1]Autodecl!$HN$28)</f>
        <v>25008.303536253792</v>
      </c>
      <c r="BC15" s="88">
        <f>+BB15*(1+[1]Autodecl!$HN$28)</f>
        <v>25258.386571616331</v>
      </c>
      <c r="BD15" s="88">
        <f>+BC15*(1+[1]Autodecl!$HN$28)</f>
        <v>25510.970437332493</v>
      </c>
      <c r="BE15" s="88">
        <f>+[1]Autodecl!$HO$34</f>
        <v>88952.917491359985</v>
      </c>
      <c r="BF15" s="88">
        <f>+BE15*(1+[1]Autodecl!$HN$28)</f>
        <v>89842.446666273579</v>
      </c>
      <c r="BG15" s="88">
        <f>+BF15*(1+[1]Autodecl!$HN$28)</f>
        <v>90740.871132936314</v>
      </c>
      <c r="BH15" s="88">
        <f>+BG15*(1+[1]Autodecl!$HN$28)</f>
        <v>91648.279844265679</v>
      </c>
      <c r="BI15" s="88">
        <f>+BH15*(1+[1]Autodecl!$HN$28)</f>
        <v>92564.762642708331</v>
      </c>
      <c r="BJ15" s="88">
        <f>+BI15*(1+[1]Autodecl!$HN$28)</f>
        <v>93490.41026913542</v>
      </c>
      <c r="BK15" s="86">
        <v>1</v>
      </c>
      <c r="BL15" s="86">
        <v>1</v>
      </c>
      <c r="BM15" s="86">
        <v>1</v>
      </c>
      <c r="BN15" s="86">
        <v>1</v>
      </c>
      <c r="BO15" s="86">
        <v>1</v>
      </c>
      <c r="BP15" s="86">
        <v>1</v>
      </c>
    </row>
    <row r="16" spans="2:68" s="7" customFormat="1" ht="20.100000000000001" customHeight="1" x14ac:dyDescent="0.25">
      <c r="B16" s="98" t="s">
        <v>178</v>
      </c>
      <c r="C16" s="75">
        <v>9</v>
      </c>
      <c r="D16" s="61" t="s">
        <v>192</v>
      </c>
      <c r="E16" s="123" t="s">
        <v>254</v>
      </c>
      <c r="F16" s="119">
        <v>6</v>
      </c>
      <c r="G16" s="26"/>
      <c r="H16" s="26"/>
      <c r="I16" s="84"/>
      <c r="J16" s="26"/>
      <c r="K16" s="78"/>
      <c r="L16" s="78"/>
      <c r="M16" s="78">
        <v>90</v>
      </c>
      <c r="N16" s="78">
        <v>90</v>
      </c>
      <c r="O16" s="78"/>
      <c r="P16" s="78"/>
      <c r="Q16" s="79">
        <v>9857.19</v>
      </c>
      <c r="R16" s="79">
        <v>11734.75</v>
      </c>
      <c r="S16" s="101"/>
      <c r="T16" s="101"/>
      <c r="U16" s="100" t="s">
        <v>238</v>
      </c>
      <c r="V16" s="72"/>
      <c r="W16" s="72"/>
      <c r="X16" s="72">
        <v>9857.2000000000007</v>
      </c>
      <c r="Y16" s="72">
        <v>10350</v>
      </c>
      <c r="Z16" s="72">
        <v>10557.1</v>
      </c>
      <c r="AA16" s="72">
        <v>10768.2</v>
      </c>
      <c r="AB16" s="72">
        <v>10983.6</v>
      </c>
      <c r="AC16" s="72">
        <v>11203.2</v>
      </c>
      <c r="AD16" s="114">
        <v>11734.8</v>
      </c>
      <c r="AE16" s="72">
        <v>123321.5</v>
      </c>
      <c r="AF16" s="72">
        <v>12567.9</v>
      </c>
      <c r="AG16" s="72">
        <v>12819.3</v>
      </c>
      <c r="AH16" s="72">
        <v>13075.7</v>
      </c>
      <c r="AI16" s="114">
        <v>13337.2</v>
      </c>
      <c r="AJ16" s="27">
        <v>0</v>
      </c>
      <c r="AK16" s="27">
        <v>0</v>
      </c>
      <c r="AL16" s="27">
        <v>5</v>
      </c>
      <c r="AM16" s="27">
        <v>5</v>
      </c>
      <c r="AN16" s="27">
        <v>0</v>
      </c>
      <c r="AO16" s="50">
        <f t="shared" si="11"/>
        <v>10</v>
      </c>
      <c r="AP16" s="96">
        <f t="shared" si="12"/>
        <v>0.4</v>
      </c>
      <c r="AQ16" s="47"/>
      <c r="AR16" s="105">
        <f t="shared" si="0"/>
        <v>0.4</v>
      </c>
      <c r="AS16" s="47"/>
      <c r="AT16" s="128" t="s">
        <v>264</v>
      </c>
      <c r="AU16" s="87"/>
      <c r="AV16" s="87"/>
      <c r="AW16" s="88">
        <f t="shared" si="13"/>
        <v>3110.1771118036586</v>
      </c>
      <c r="AX16" s="88">
        <f t="shared" si="14"/>
        <v>3702.5816516476934</v>
      </c>
      <c r="AY16" s="87">
        <v>14594.2</v>
      </c>
      <c r="AZ16" s="87">
        <f>+AY16*1.016</f>
        <v>14827.707200000001</v>
      </c>
      <c r="BA16" s="87">
        <f t="shared" ref="BA16:BJ16" si="15">+AZ16*1.016</f>
        <v>15064.9505152</v>
      </c>
      <c r="BB16" s="87">
        <f>+BA16*0.2</f>
        <v>3012.9901030400001</v>
      </c>
      <c r="BC16" s="87">
        <f t="shared" si="15"/>
        <v>3061.1979446886403</v>
      </c>
      <c r="BD16" s="87">
        <f t="shared" si="15"/>
        <v>3110.1771118036586</v>
      </c>
      <c r="BE16" s="87">
        <v>17374</v>
      </c>
      <c r="BF16" s="87">
        <f t="shared" si="15"/>
        <v>17651.984</v>
      </c>
      <c r="BG16" s="87">
        <f t="shared" si="15"/>
        <v>17934.415744000002</v>
      </c>
      <c r="BH16" s="87">
        <f>+BG16*0.2</f>
        <v>3586.8831488000005</v>
      </c>
      <c r="BI16" s="87">
        <f t="shared" si="15"/>
        <v>3644.2732791808007</v>
      </c>
      <c r="BJ16" s="87">
        <f t="shared" si="15"/>
        <v>3702.5816516476934</v>
      </c>
      <c r="BK16" s="67">
        <v>1</v>
      </c>
      <c r="BL16" s="67">
        <v>1</v>
      </c>
      <c r="BM16" s="67">
        <v>1</v>
      </c>
      <c r="BN16" s="67">
        <v>1</v>
      </c>
      <c r="BO16" s="67">
        <v>1</v>
      </c>
      <c r="BP16" s="67">
        <v>1</v>
      </c>
    </row>
    <row r="17" spans="2:68" s="7" customFormat="1" ht="20.100000000000001" customHeight="1" x14ac:dyDescent="0.25">
      <c r="B17" s="137" t="s">
        <v>179</v>
      </c>
      <c r="C17" s="86">
        <v>10</v>
      </c>
      <c r="D17" s="61" t="s">
        <v>196</v>
      </c>
      <c r="E17" s="136" t="s">
        <v>254</v>
      </c>
      <c r="F17" s="119">
        <v>6</v>
      </c>
      <c r="G17" s="26"/>
      <c r="H17" s="26"/>
      <c r="I17" s="84"/>
      <c r="J17" s="26"/>
      <c r="K17" s="78"/>
      <c r="L17" s="78"/>
      <c r="M17" s="78"/>
      <c r="N17" s="78"/>
      <c r="O17" s="78"/>
      <c r="P17" s="78"/>
      <c r="Q17" s="79">
        <v>16812.135935999999</v>
      </c>
      <c r="R17" s="79">
        <v>19065.824219519996</v>
      </c>
      <c r="S17" s="101"/>
      <c r="T17" s="101"/>
      <c r="U17" s="6"/>
      <c r="V17" s="101"/>
      <c r="W17" s="101"/>
      <c r="X17" s="101"/>
      <c r="Y17" s="101"/>
      <c r="Z17" s="101"/>
      <c r="AA17" s="101"/>
      <c r="AB17" s="101"/>
      <c r="AC17" s="101"/>
      <c r="AD17" s="101"/>
      <c r="AE17" s="101"/>
      <c r="AF17" s="101"/>
      <c r="AG17" s="101"/>
      <c r="AH17" s="101"/>
      <c r="AI17" s="101"/>
      <c r="AJ17" s="48"/>
      <c r="AK17" s="48"/>
      <c r="AL17" s="48"/>
      <c r="AM17" s="48"/>
      <c r="AN17" s="48"/>
      <c r="AO17" s="50">
        <f t="shared" si="11"/>
        <v>0</v>
      </c>
      <c r="AP17" s="96">
        <f t="shared" si="12"/>
        <v>0</v>
      </c>
      <c r="AQ17" s="47"/>
      <c r="AR17" s="105">
        <f t="shared" si="0"/>
        <v>0</v>
      </c>
      <c r="AS17" s="47"/>
      <c r="AT17" s="142" t="s">
        <v>290</v>
      </c>
      <c r="AU17" s="87"/>
      <c r="AV17" s="87"/>
      <c r="AW17" s="88">
        <f t="shared" ref="AW17:AW26" si="16">+BD17</f>
        <v>13566.609952549021</v>
      </c>
      <c r="AX17" s="88">
        <f t="shared" ref="AX17:AX26" si="17">+BJ17</f>
        <v>15140.202403299851</v>
      </c>
      <c r="AY17" s="87">
        <f>+[1]Autodecl!$OG$33</f>
        <v>16862.622797027936</v>
      </c>
      <c r="AZ17" s="87">
        <f>+AY17*(1+[1]Autodecl!$OA$29)</f>
        <v>16879.485419824963</v>
      </c>
      <c r="BA17" s="87">
        <f>+AZ17*(1+[1]Autodecl!$OA$29)</f>
        <v>16896.364905244787</v>
      </c>
      <c r="BB17" s="87">
        <f>+BA17*(1+[1]Autodecl!$OA$29)</f>
        <v>16913.261270150029</v>
      </c>
      <c r="BC17" s="87">
        <f>+BB17*(1+[1]Autodecl!$OA$29)</f>
        <v>16930.174531420176</v>
      </c>
      <c r="BD17" s="87">
        <f>+[1]Autodecl!$OH$33</f>
        <v>13566.609952549021</v>
      </c>
      <c r="BE17" s="87">
        <f>+[1]Autodecl!$OG$34</f>
        <v>19123.078908717031</v>
      </c>
      <c r="BF17" s="87">
        <f>+BE17*(1+[1]Autodecl!$OA$29)</f>
        <v>19142.201987625747</v>
      </c>
      <c r="BG17" s="87">
        <f>+BF17*(1+[1]Autodecl!$OA$29)</f>
        <v>19161.34418961337</v>
      </c>
      <c r="BH17" s="87">
        <f>+BG17*(1+[1]Autodecl!$OA$29)</f>
        <v>19180.505533802982</v>
      </c>
      <c r="BI17" s="87">
        <f>+BH17*(1+[1]Autodecl!$OA$29)</f>
        <v>19199.686039336782</v>
      </c>
      <c r="BJ17" s="87">
        <f>+[1]Autodecl!$OH$34</f>
        <v>15140.202403299851</v>
      </c>
      <c r="BK17" s="86">
        <v>5</v>
      </c>
      <c r="BL17" s="86">
        <v>5</v>
      </c>
      <c r="BM17" s="86">
        <v>5</v>
      </c>
      <c r="BN17" s="86">
        <v>5</v>
      </c>
      <c r="BO17" s="86">
        <v>5</v>
      </c>
      <c r="BP17" s="86">
        <v>5</v>
      </c>
    </row>
    <row r="18" spans="2:68" s="7" customFormat="1" ht="20.100000000000001" customHeight="1" x14ac:dyDescent="0.25">
      <c r="B18" s="154" t="s">
        <v>227</v>
      </c>
      <c r="C18" s="135">
        <v>11</v>
      </c>
      <c r="D18" s="61" t="s">
        <v>193</v>
      </c>
      <c r="E18" s="136" t="s">
        <v>254</v>
      </c>
      <c r="F18" s="119">
        <v>6</v>
      </c>
      <c r="G18" s="26"/>
      <c r="H18" s="26"/>
      <c r="I18" s="84"/>
      <c r="J18" s="26"/>
      <c r="K18" s="78"/>
      <c r="L18" s="78"/>
      <c r="M18" s="78"/>
      <c r="N18" s="78"/>
      <c r="O18" s="78"/>
      <c r="P18" s="78"/>
      <c r="Q18" s="79">
        <v>827.81999999999994</v>
      </c>
      <c r="R18" s="79">
        <v>985.50000000000011</v>
      </c>
      <c r="S18" s="79"/>
      <c r="T18" s="79"/>
      <c r="U18" s="6"/>
      <c r="V18" s="72"/>
      <c r="W18" s="72"/>
      <c r="X18" s="72"/>
      <c r="Y18" s="72"/>
      <c r="Z18" s="72"/>
      <c r="AA18" s="72"/>
      <c r="AB18" s="72"/>
      <c r="AC18" s="72"/>
      <c r="AD18" s="72"/>
      <c r="AE18" s="72"/>
      <c r="AF18" s="72"/>
      <c r="AG18" s="72"/>
      <c r="AH18" s="72"/>
      <c r="AI18" s="72"/>
      <c r="AJ18" s="27"/>
      <c r="AK18" s="27"/>
      <c r="AL18" s="27"/>
      <c r="AM18" s="27"/>
      <c r="AN18" s="27"/>
      <c r="AO18" s="50">
        <f t="shared" ref="AO18:AO23" si="18">SUM(AJ18:AN18)</f>
        <v>0</v>
      </c>
      <c r="AP18" s="96">
        <f t="shared" ref="AP18:AP23" si="19">+AO18/25</f>
        <v>0</v>
      </c>
      <c r="AQ18" s="47"/>
      <c r="AR18" s="105">
        <f t="shared" si="0"/>
        <v>0</v>
      </c>
      <c r="AS18" s="47"/>
      <c r="AT18" s="151" t="s">
        <v>303</v>
      </c>
      <c r="AU18" s="87"/>
      <c r="AV18" s="87"/>
      <c r="AW18" s="88">
        <f t="shared" si="16"/>
        <v>162.49800000000002</v>
      </c>
      <c r="AX18" s="88">
        <f t="shared" si="17"/>
        <v>193.45000000000002</v>
      </c>
      <c r="AY18" s="87">
        <f>+[1]Cargas_municipios!$V$40</f>
        <v>812.49</v>
      </c>
      <c r="AZ18" s="87">
        <f>+AY18*1</f>
        <v>812.49</v>
      </c>
      <c r="BA18" s="87">
        <f t="shared" ref="BA18:BI18" si="20">+AZ18*1</f>
        <v>812.49</v>
      </c>
      <c r="BB18" s="87">
        <f t="shared" si="20"/>
        <v>812.49</v>
      </c>
      <c r="BC18" s="87">
        <f t="shared" si="20"/>
        <v>812.49</v>
      </c>
      <c r="BD18" s="87">
        <f>+BC18*0.2</f>
        <v>162.49800000000002</v>
      </c>
      <c r="BE18" s="87">
        <f>+[1]Cargas_municipios!$X$40</f>
        <v>967.25</v>
      </c>
      <c r="BF18" s="87">
        <f t="shared" si="20"/>
        <v>967.25</v>
      </c>
      <c r="BG18" s="87">
        <f t="shared" si="20"/>
        <v>967.25</v>
      </c>
      <c r="BH18" s="87">
        <f t="shared" si="20"/>
        <v>967.25</v>
      </c>
      <c r="BI18" s="87">
        <f t="shared" si="20"/>
        <v>967.25</v>
      </c>
      <c r="BJ18" s="87">
        <f>+BI18*0.2</f>
        <v>193.45000000000002</v>
      </c>
      <c r="BK18" s="67">
        <v>1</v>
      </c>
      <c r="BL18" s="67">
        <v>1</v>
      </c>
      <c r="BM18" s="67">
        <v>1</v>
      </c>
      <c r="BN18" s="67">
        <v>1</v>
      </c>
      <c r="BO18" s="67">
        <v>1</v>
      </c>
      <c r="BP18" s="67">
        <v>1</v>
      </c>
    </row>
    <row r="19" spans="2:68" s="7" customFormat="1" ht="20.100000000000001" customHeight="1" x14ac:dyDescent="0.25">
      <c r="B19" s="98" t="s">
        <v>228</v>
      </c>
      <c r="C19" s="75">
        <v>12</v>
      </c>
      <c r="D19" s="61" t="s">
        <v>198</v>
      </c>
      <c r="E19" s="123" t="s">
        <v>254</v>
      </c>
      <c r="F19" s="119">
        <v>6</v>
      </c>
      <c r="G19" s="26"/>
      <c r="H19" s="26"/>
      <c r="I19" s="84"/>
      <c r="J19" s="26"/>
      <c r="K19" s="78"/>
      <c r="L19" s="78"/>
      <c r="M19" s="78">
        <v>90</v>
      </c>
      <c r="N19" s="78">
        <v>90</v>
      </c>
      <c r="O19" s="78"/>
      <c r="P19" s="78"/>
      <c r="Q19" s="79">
        <v>11093.529096</v>
      </c>
      <c r="R19" s="79">
        <v>10982.222784000001</v>
      </c>
      <c r="S19" s="101"/>
      <c r="T19" s="101"/>
      <c r="U19" s="100" t="s">
        <v>238</v>
      </c>
      <c r="V19" s="72"/>
      <c r="W19" s="72"/>
      <c r="X19" s="72">
        <v>11093.5</v>
      </c>
      <c r="Y19" s="72">
        <v>11648.2</v>
      </c>
      <c r="Z19" s="72">
        <v>11881.2</v>
      </c>
      <c r="AA19" s="72">
        <v>12118.8</v>
      </c>
      <c r="AB19" s="72">
        <v>12361.2</v>
      </c>
      <c r="AC19" s="72">
        <v>12608.4</v>
      </c>
      <c r="AD19" s="72">
        <v>10982.2</v>
      </c>
      <c r="AE19" s="72">
        <v>11531.3</v>
      </c>
      <c r="AF19" s="72">
        <v>11762</v>
      </c>
      <c r="AG19" s="72">
        <v>11997.2</v>
      </c>
      <c r="AH19" s="72">
        <v>12237.1</v>
      </c>
      <c r="AI19" s="72">
        <v>12481.9</v>
      </c>
      <c r="AJ19" s="27">
        <v>0</v>
      </c>
      <c r="AK19" s="27">
        <v>0</v>
      </c>
      <c r="AL19" s="27">
        <v>5</v>
      </c>
      <c r="AM19" s="27">
        <v>5</v>
      </c>
      <c r="AN19" s="27">
        <v>0</v>
      </c>
      <c r="AO19" s="50">
        <f t="shared" si="18"/>
        <v>10</v>
      </c>
      <c r="AP19" s="96">
        <f t="shared" si="19"/>
        <v>0.4</v>
      </c>
      <c r="AQ19" s="47"/>
      <c r="AR19" s="105">
        <f t="shared" si="0"/>
        <v>0.4</v>
      </c>
      <c r="AS19" s="47"/>
      <c r="AT19" s="128" t="s">
        <v>265</v>
      </c>
      <c r="AU19" s="87"/>
      <c r="AV19" s="87"/>
      <c r="AW19" s="88">
        <f t="shared" si="16"/>
        <v>10676.0819921</v>
      </c>
      <c r="AX19" s="88">
        <f t="shared" si="17"/>
        <v>10676.0819921</v>
      </c>
      <c r="AY19" s="87">
        <v>12132.829394390654</v>
      </c>
      <c r="AZ19" s="87">
        <f>+AY19*1.01</f>
        <v>12254.157688334561</v>
      </c>
      <c r="BA19" s="87">
        <v>10362.1</v>
      </c>
      <c r="BB19" s="87">
        <f t="shared" ref="BB19:BJ19" si="21">+BA19*1.01</f>
        <v>10465.721000000001</v>
      </c>
      <c r="BC19" s="87">
        <f t="shared" si="21"/>
        <v>10570.378210000001</v>
      </c>
      <c r="BD19" s="87">
        <f t="shared" si="21"/>
        <v>10676.0819921</v>
      </c>
      <c r="BE19" s="87">
        <f t="shared" si="21"/>
        <v>10782.842812021001</v>
      </c>
      <c r="BF19" s="87">
        <f t="shared" si="21"/>
        <v>10890.671240141211</v>
      </c>
      <c r="BG19" s="87">
        <v>10362.1</v>
      </c>
      <c r="BH19" s="87">
        <f t="shared" si="21"/>
        <v>10465.721000000001</v>
      </c>
      <c r="BI19" s="87">
        <f t="shared" si="21"/>
        <v>10570.378210000001</v>
      </c>
      <c r="BJ19" s="87">
        <f t="shared" si="21"/>
        <v>10676.0819921</v>
      </c>
      <c r="BK19" s="67">
        <v>1</v>
      </c>
      <c r="BL19" s="67">
        <v>1</v>
      </c>
      <c r="BM19" s="67">
        <v>1</v>
      </c>
      <c r="BN19" s="67">
        <v>1</v>
      </c>
      <c r="BO19" s="67">
        <v>1</v>
      </c>
      <c r="BP19" s="67">
        <v>1</v>
      </c>
    </row>
    <row r="20" spans="2:68" s="7" customFormat="1" ht="20.100000000000001" customHeight="1" x14ac:dyDescent="0.25">
      <c r="B20" s="155" t="s">
        <v>180</v>
      </c>
      <c r="C20" s="86">
        <v>13</v>
      </c>
      <c r="D20" s="64" t="s">
        <v>194</v>
      </c>
      <c r="E20" s="136" t="s">
        <v>254</v>
      </c>
      <c r="F20" s="119">
        <v>6</v>
      </c>
      <c r="G20" s="53"/>
      <c r="H20" s="53"/>
      <c r="I20" s="85"/>
      <c r="J20" s="53"/>
      <c r="K20" s="80"/>
      <c r="L20" s="80"/>
      <c r="M20" s="80"/>
      <c r="N20" s="80"/>
      <c r="O20" s="80"/>
      <c r="P20" s="80"/>
      <c r="Q20" s="81">
        <v>4399.71</v>
      </c>
      <c r="R20" s="81">
        <v>5237.75</v>
      </c>
      <c r="S20" s="106"/>
      <c r="T20" s="106"/>
      <c r="U20" s="52"/>
      <c r="V20" s="107"/>
      <c r="W20" s="107"/>
      <c r="X20" s="107"/>
      <c r="Y20" s="107"/>
      <c r="Z20" s="107"/>
      <c r="AA20" s="107"/>
      <c r="AB20" s="107"/>
      <c r="AC20" s="107"/>
      <c r="AD20" s="107"/>
      <c r="AE20" s="107"/>
      <c r="AF20" s="107"/>
      <c r="AG20" s="107"/>
      <c r="AH20" s="107"/>
      <c r="AI20" s="107"/>
      <c r="AJ20" s="58"/>
      <c r="AK20" s="58"/>
      <c r="AL20" s="58"/>
      <c r="AM20" s="58"/>
      <c r="AN20" s="58"/>
      <c r="AO20" s="108">
        <f t="shared" si="18"/>
        <v>0</v>
      </c>
      <c r="AP20" s="109">
        <f t="shared" si="19"/>
        <v>0</v>
      </c>
      <c r="AQ20" s="47"/>
      <c r="AR20" s="105">
        <f t="shared" si="0"/>
        <v>0</v>
      </c>
      <c r="AS20" s="47"/>
      <c r="AT20" s="151" t="s">
        <v>303</v>
      </c>
      <c r="AU20" s="88"/>
      <c r="AV20" s="88"/>
      <c r="AW20" s="88">
        <f t="shared" si="16"/>
        <v>879.94200000000001</v>
      </c>
      <c r="AX20" s="88">
        <f t="shared" si="17"/>
        <v>1047.55</v>
      </c>
      <c r="AY20" s="88">
        <f>+[1]Cargas_municipios!$V$45</f>
        <v>4399.71</v>
      </c>
      <c r="AZ20" s="88">
        <f>+AY20*1</f>
        <v>4399.71</v>
      </c>
      <c r="BA20" s="88">
        <f t="shared" ref="BA20:BI20" si="22">+AZ20*1</f>
        <v>4399.71</v>
      </c>
      <c r="BB20" s="88">
        <f t="shared" si="22"/>
        <v>4399.71</v>
      </c>
      <c r="BC20" s="88">
        <f t="shared" si="22"/>
        <v>4399.71</v>
      </c>
      <c r="BD20" s="87">
        <f>+BC20*0.2</f>
        <v>879.94200000000001</v>
      </c>
      <c r="BE20" s="88">
        <f>+[1]Cargas_municipios!$X$45</f>
        <v>5237.75</v>
      </c>
      <c r="BF20" s="88">
        <f t="shared" si="22"/>
        <v>5237.75</v>
      </c>
      <c r="BG20" s="88">
        <f t="shared" si="22"/>
        <v>5237.75</v>
      </c>
      <c r="BH20" s="88">
        <f t="shared" si="22"/>
        <v>5237.75</v>
      </c>
      <c r="BI20" s="88">
        <f t="shared" si="22"/>
        <v>5237.75</v>
      </c>
      <c r="BJ20" s="87">
        <f>+BI20*0.2</f>
        <v>1047.55</v>
      </c>
      <c r="BK20" s="67">
        <v>1</v>
      </c>
      <c r="BL20" s="67">
        <v>1</v>
      </c>
      <c r="BM20" s="67">
        <v>1</v>
      </c>
      <c r="BN20" s="67">
        <v>1</v>
      </c>
      <c r="BO20" s="67">
        <v>1</v>
      </c>
      <c r="BP20" s="67">
        <v>1</v>
      </c>
    </row>
    <row r="21" spans="2:68" s="7" customFormat="1" ht="20.100000000000001" customHeight="1" x14ac:dyDescent="0.25">
      <c r="B21" s="137" t="s">
        <v>181</v>
      </c>
      <c r="C21" s="135">
        <v>14</v>
      </c>
      <c r="D21" s="61" t="s">
        <v>56</v>
      </c>
      <c r="E21" s="136" t="s">
        <v>254</v>
      </c>
      <c r="F21" s="119">
        <v>6</v>
      </c>
      <c r="G21" s="26"/>
      <c r="H21" s="26"/>
      <c r="I21" s="84"/>
      <c r="J21" s="26"/>
      <c r="K21" s="78"/>
      <c r="L21" s="78"/>
      <c r="M21" s="78"/>
      <c r="N21" s="78"/>
      <c r="O21" s="78"/>
      <c r="P21" s="78"/>
      <c r="Q21" s="79">
        <v>392297.27544000006</v>
      </c>
      <c r="R21" s="79">
        <v>281089.0404</v>
      </c>
      <c r="S21" s="79"/>
      <c r="T21" s="79"/>
      <c r="U21" s="6"/>
      <c r="V21" s="72"/>
      <c r="W21" s="72"/>
      <c r="X21" s="72"/>
      <c r="Y21" s="72"/>
      <c r="Z21" s="72"/>
      <c r="AA21" s="72"/>
      <c r="AB21" s="72"/>
      <c r="AC21" s="72"/>
      <c r="AD21" s="72"/>
      <c r="AE21" s="72"/>
      <c r="AF21" s="72"/>
      <c r="AG21" s="72"/>
      <c r="AH21" s="72"/>
      <c r="AI21" s="72"/>
      <c r="AJ21" s="27"/>
      <c r="AK21" s="27"/>
      <c r="AL21" s="27"/>
      <c r="AM21" s="27"/>
      <c r="AN21" s="27"/>
      <c r="AO21" s="50">
        <f t="shared" si="18"/>
        <v>0</v>
      </c>
      <c r="AP21" s="96">
        <f t="shared" si="19"/>
        <v>0</v>
      </c>
      <c r="AQ21" s="47"/>
      <c r="AR21" s="105">
        <f t="shared" si="0"/>
        <v>0</v>
      </c>
      <c r="AS21" s="47"/>
      <c r="AT21" s="142" t="s">
        <v>290</v>
      </c>
      <c r="AU21" s="87"/>
      <c r="AV21" s="87"/>
      <c r="AW21" s="88">
        <f t="shared" si="16"/>
        <v>149452.26659089047</v>
      </c>
      <c r="AX21" s="88">
        <f t="shared" si="17"/>
        <v>149452.26659089047</v>
      </c>
      <c r="AY21" s="87">
        <f>+[1]Autodecl!$VN$33</f>
        <v>396230.05562628596</v>
      </c>
      <c r="AZ21" s="87">
        <f>+AY21*(1+[1]Autodecl!$VH$29)</f>
        <v>398211.20590441732</v>
      </c>
      <c r="BA21" s="87">
        <f>+AZ21*(1+[1]Autodecl!$VH$29)</f>
        <v>400202.26193393936</v>
      </c>
      <c r="BB21" s="87">
        <f>+BA21*(1+[1]Autodecl!$VH$29)</f>
        <v>402203.273243609</v>
      </c>
      <c r="BC21" s="87">
        <f>+BB21*(1+[1]Autodecl!$VH$29)</f>
        <v>404214.28960982698</v>
      </c>
      <c r="BD21" s="87">
        <f>+[1]Autodecl!$VO$33</f>
        <v>149452.26659089047</v>
      </c>
      <c r="BE21" s="87">
        <f>+[1]Autodecl!$VN$34</f>
        <v>283906.95803000993</v>
      </c>
      <c r="BF21" s="87">
        <f>+BE21*(1+[1]Autodecl!$VH$29)</f>
        <v>285326.49282015994</v>
      </c>
      <c r="BG21" s="87">
        <f>+BF21*(1+[1]Autodecl!$VH$29)</f>
        <v>286753.12528426072</v>
      </c>
      <c r="BH21" s="87">
        <f>+BG21*(1+[1]Autodecl!$VH$29)</f>
        <v>288186.89091068198</v>
      </c>
      <c r="BI21" s="87">
        <f>+BH21*(1+[1]Autodecl!$VH$29)</f>
        <v>289627.82536523533</v>
      </c>
      <c r="BJ21" s="87">
        <f>+[1]Autodecl!$VO$34</f>
        <v>149452.26659089047</v>
      </c>
      <c r="BK21" s="67">
        <v>3</v>
      </c>
      <c r="BL21" s="67">
        <v>3</v>
      </c>
      <c r="BM21" s="67">
        <v>3</v>
      </c>
      <c r="BN21" s="67">
        <v>3</v>
      </c>
      <c r="BO21" s="67">
        <v>3</v>
      </c>
      <c r="BP21" s="67">
        <v>3</v>
      </c>
    </row>
    <row r="22" spans="2:68" s="7" customFormat="1" ht="20.100000000000001" customHeight="1" x14ac:dyDescent="0.25">
      <c r="B22" s="137" t="s">
        <v>182</v>
      </c>
      <c r="C22" s="135">
        <v>15</v>
      </c>
      <c r="D22" s="61" t="s">
        <v>195</v>
      </c>
      <c r="E22" s="136" t="s">
        <v>254</v>
      </c>
      <c r="F22" s="119">
        <v>6</v>
      </c>
      <c r="G22" s="26"/>
      <c r="H22" s="26"/>
      <c r="I22" s="84"/>
      <c r="J22" s="26"/>
      <c r="K22" s="78"/>
      <c r="L22" s="78"/>
      <c r="M22" s="78"/>
      <c r="N22" s="78"/>
      <c r="O22" s="78"/>
      <c r="P22" s="78"/>
      <c r="Q22" s="79">
        <v>18286.023455999999</v>
      </c>
      <c r="R22" s="79">
        <v>17830.012895999997</v>
      </c>
      <c r="S22" s="101"/>
      <c r="T22" s="101"/>
      <c r="U22" s="6"/>
      <c r="V22" s="72"/>
      <c r="W22" s="72"/>
      <c r="X22" s="72"/>
      <c r="Y22" s="72"/>
      <c r="Z22" s="72"/>
      <c r="AA22" s="72"/>
      <c r="AB22" s="72"/>
      <c r="AC22" s="72"/>
      <c r="AD22" s="72"/>
      <c r="AE22" s="72"/>
      <c r="AF22" s="72"/>
      <c r="AG22" s="72"/>
      <c r="AH22" s="72"/>
      <c r="AI22" s="72"/>
      <c r="AJ22" s="27"/>
      <c r="AK22" s="27"/>
      <c r="AL22" s="27"/>
      <c r="AM22" s="27"/>
      <c r="AN22" s="27"/>
      <c r="AO22" s="50">
        <f t="shared" si="18"/>
        <v>0</v>
      </c>
      <c r="AP22" s="96">
        <f t="shared" si="19"/>
        <v>0</v>
      </c>
      <c r="AQ22" s="47"/>
      <c r="AR22" s="105">
        <f t="shared" si="0"/>
        <v>0</v>
      </c>
      <c r="AS22" s="47"/>
      <c r="AT22" s="142" t="s">
        <v>290</v>
      </c>
      <c r="AU22" s="87"/>
      <c r="AV22" s="87"/>
      <c r="AW22" s="88">
        <f t="shared" si="16"/>
        <v>13680.316800000001</v>
      </c>
      <c r="AX22" s="88">
        <f t="shared" si="17"/>
        <v>13680.316800000001</v>
      </c>
      <c r="AY22" s="87">
        <f>+[1]Autodecl!$WP$33</f>
        <v>18286.023455999999</v>
      </c>
      <c r="AZ22" s="87">
        <f>+AY22*(1+[1]Autodecl!$WJ$29)</f>
        <v>18286.023455999999</v>
      </c>
      <c r="BA22" s="87">
        <f>+AZ22*(1+[1]Autodecl!$WJ$29)</f>
        <v>18286.023455999999</v>
      </c>
      <c r="BB22" s="87">
        <f>+BA22*(1+[1]Autodecl!$WJ$29)</f>
        <v>18286.023455999999</v>
      </c>
      <c r="BC22" s="87">
        <f>+BB22*(1+[1]Autodecl!$WJ$29)</f>
        <v>18286.023455999999</v>
      </c>
      <c r="BD22" s="87">
        <f>+[1]Autodecl!$WQ$33</f>
        <v>13680.316800000001</v>
      </c>
      <c r="BE22" s="87">
        <f>+[1]Autodecl!$WP$34</f>
        <v>17830.012895999997</v>
      </c>
      <c r="BF22" s="87">
        <f>+BE22*(1+[1]Autodecl!$WJ$29)</f>
        <v>17830.012895999997</v>
      </c>
      <c r="BG22" s="87">
        <f>+BF22*(1+[1]Autodecl!$WJ$29)</f>
        <v>17830.012895999997</v>
      </c>
      <c r="BH22" s="87">
        <f>+BG22*(1+[1]Autodecl!$WJ$29)</f>
        <v>17830.012895999997</v>
      </c>
      <c r="BI22" s="87">
        <f>+BH22*(1+[1]Autodecl!$WJ$29)</f>
        <v>17830.012895999997</v>
      </c>
      <c r="BJ22" s="87">
        <f>+[1]Autodecl!$WQ$34</f>
        <v>13680.316800000001</v>
      </c>
      <c r="BK22" s="67">
        <v>1</v>
      </c>
      <c r="BL22" s="67">
        <v>1</v>
      </c>
      <c r="BM22" s="67">
        <v>1</v>
      </c>
      <c r="BN22" s="67">
        <v>1</v>
      </c>
      <c r="BO22" s="67">
        <v>1</v>
      </c>
      <c r="BP22" s="67">
        <v>1</v>
      </c>
    </row>
    <row r="23" spans="2:68" s="7" customFormat="1" ht="20.100000000000001" customHeight="1" x14ac:dyDescent="0.25">
      <c r="B23" s="103" t="s">
        <v>183</v>
      </c>
      <c r="C23" s="86">
        <v>16</v>
      </c>
      <c r="D23" s="61" t="s">
        <v>197</v>
      </c>
      <c r="E23" s="123" t="s">
        <v>254</v>
      </c>
      <c r="F23" s="119">
        <v>6</v>
      </c>
      <c r="G23" s="26"/>
      <c r="H23" s="26"/>
      <c r="I23" s="84"/>
      <c r="J23" s="26"/>
      <c r="K23" s="78"/>
      <c r="L23" s="78"/>
      <c r="M23" s="78">
        <v>90</v>
      </c>
      <c r="N23" s="78">
        <v>90</v>
      </c>
      <c r="O23" s="78"/>
      <c r="P23" s="78"/>
      <c r="Q23" s="79">
        <v>19009.2</v>
      </c>
      <c r="R23" s="79">
        <v>22630</v>
      </c>
      <c r="S23" s="79"/>
      <c r="T23" s="79"/>
      <c r="U23" s="100" t="s">
        <v>238</v>
      </c>
      <c r="V23" s="72"/>
      <c r="W23" s="72"/>
      <c r="X23" s="72">
        <v>4326.6239999999998</v>
      </c>
      <c r="Y23" s="114">
        <v>4309.74</v>
      </c>
      <c r="Z23" s="72">
        <v>4292.9279999999999</v>
      </c>
      <c r="AA23" s="72">
        <v>4276.2960000000003</v>
      </c>
      <c r="AB23" s="72">
        <v>4259.7719999999999</v>
      </c>
      <c r="AC23" s="72">
        <v>4243.3559999999998</v>
      </c>
      <c r="AD23" s="72">
        <v>4984.3440000000001</v>
      </c>
      <c r="AE23" s="72">
        <v>4964.8320000000003</v>
      </c>
      <c r="AF23" s="72">
        <v>4945.5</v>
      </c>
      <c r="AG23" s="72">
        <v>4926.348</v>
      </c>
      <c r="AH23" s="72">
        <v>4907.3040000000001</v>
      </c>
      <c r="AI23" s="72">
        <v>4888.4040000000005</v>
      </c>
      <c r="AJ23" s="27">
        <v>0</v>
      </c>
      <c r="AK23" s="27">
        <v>0</v>
      </c>
      <c r="AL23" s="27">
        <v>5</v>
      </c>
      <c r="AM23" s="27">
        <v>5</v>
      </c>
      <c r="AN23" s="27">
        <v>0</v>
      </c>
      <c r="AO23" s="50">
        <f t="shared" si="18"/>
        <v>10</v>
      </c>
      <c r="AP23" s="96">
        <f t="shared" si="19"/>
        <v>0.4</v>
      </c>
      <c r="AQ23" s="47"/>
      <c r="AR23" s="105">
        <f t="shared" si="0"/>
        <v>0.4</v>
      </c>
      <c r="AS23" s="47"/>
      <c r="AT23" s="147" t="s">
        <v>295</v>
      </c>
      <c r="AU23" s="87"/>
      <c r="AV23" s="87"/>
      <c r="AW23" s="88">
        <f t="shared" si="16"/>
        <v>7714.04</v>
      </c>
      <c r="AX23" s="88">
        <f t="shared" si="17"/>
        <v>9183.4</v>
      </c>
      <c r="AY23" s="87">
        <v>19055.2</v>
      </c>
      <c r="AZ23" s="87">
        <v>19101.2</v>
      </c>
      <c r="BA23" s="87">
        <v>19147.2</v>
      </c>
      <c r="BB23" s="87">
        <v>19193.2</v>
      </c>
      <c r="BC23" s="87">
        <v>19239.2</v>
      </c>
      <c r="BD23" s="87">
        <f>19285.1*0.4</f>
        <v>7714.04</v>
      </c>
      <c r="BE23" s="87">
        <v>22684.75</v>
      </c>
      <c r="BF23" s="87">
        <v>22739.5</v>
      </c>
      <c r="BG23" s="87">
        <v>22794.25</v>
      </c>
      <c r="BH23" s="87">
        <v>22849</v>
      </c>
      <c r="BI23" s="87">
        <v>22903.75</v>
      </c>
      <c r="BJ23" s="87">
        <f>22958.5*0.4</f>
        <v>9183.4</v>
      </c>
      <c r="BK23" s="67">
        <v>6</v>
      </c>
      <c r="BL23" s="67">
        <v>6</v>
      </c>
      <c r="BM23" s="67">
        <v>6</v>
      </c>
      <c r="BN23" s="67">
        <v>6</v>
      </c>
      <c r="BO23" s="67">
        <v>6</v>
      </c>
      <c r="BP23" s="67">
        <v>6</v>
      </c>
    </row>
    <row r="24" spans="2:68" s="7" customFormat="1" ht="20.100000000000001" customHeight="1" x14ac:dyDescent="0.25">
      <c r="B24" s="144" t="s">
        <v>184</v>
      </c>
      <c r="C24" s="135">
        <v>17</v>
      </c>
      <c r="D24" s="61" t="s">
        <v>199</v>
      </c>
      <c r="E24" s="136" t="s">
        <v>254</v>
      </c>
      <c r="F24" s="119">
        <v>6</v>
      </c>
      <c r="G24" s="26"/>
      <c r="H24" s="26"/>
      <c r="I24" s="84"/>
      <c r="J24" s="26"/>
      <c r="K24" s="78"/>
      <c r="L24" s="78"/>
      <c r="M24" s="78"/>
      <c r="N24" s="78"/>
      <c r="O24" s="78"/>
      <c r="P24" s="78"/>
      <c r="Q24" s="79">
        <v>56197.152000000002</v>
      </c>
      <c r="R24" s="79">
        <v>37482.428160000003</v>
      </c>
      <c r="S24" s="79"/>
      <c r="T24" s="79"/>
      <c r="U24" s="6"/>
      <c r="V24" s="72"/>
      <c r="W24" s="72"/>
      <c r="X24" s="72"/>
      <c r="Y24" s="72"/>
      <c r="Z24" s="72"/>
      <c r="AA24" s="72"/>
      <c r="AB24" s="72"/>
      <c r="AC24" s="72"/>
      <c r="AD24" s="72"/>
      <c r="AE24" s="72"/>
      <c r="AF24" s="72"/>
      <c r="AG24" s="72"/>
      <c r="AH24" s="72"/>
      <c r="AI24" s="72"/>
      <c r="AJ24" s="27"/>
      <c r="AK24" s="27"/>
      <c r="AL24" s="27"/>
      <c r="AM24" s="27"/>
      <c r="AN24" s="27"/>
      <c r="AO24" s="50">
        <f t="shared" si="11"/>
        <v>0</v>
      </c>
      <c r="AP24" s="96">
        <f t="shared" si="12"/>
        <v>0</v>
      </c>
      <c r="AQ24" s="47"/>
      <c r="AR24" s="105">
        <f t="shared" si="0"/>
        <v>0</v>
      </c>
      <c r="AS24" s="47"/>
      <c r="AT24" s="142" t="s">
        <v>290</v>
      </c>
      <c r="AU24" s="87"/>
      <c r="AV24" s="87"/>
      <c r="AW24" s="88">
        <f t="shared" si="16"/>
        <v>21599.006399999998</v>
      </c>
      <c r="AX24" s="88">
        <f t="shared" si="17"/>
        <v>20854.756799999999</v>
      </c>
      <c r="AY24" s="87">
        <f>+[1]Autodecl!$ACN$33</f>
        <v>56197.152000000002</v>
      </c>
      <c r="AZ24" s="87">
        <f>+AY24*(1+[1]Autodecl!$ACH$29)</f>
        <v>56197.152000000002</v>
      </c>
      <c r="BA24" s="87">
        <f>+AZ24*(1+[1]Autodecl!$ACH$29)</f>
        <v>56197.152000000002</v>
      </c>
      <c r="BB24" s="87">
        <f>+BA24*(1+[1]Autodecl!$ACH$29)</f>
        <v>56197.152000000002</v>
      </c>
      <c r="BC24" s="87">
        <f>+BB24*(1+[1]Autodecl!$ACH$29)</f>
        <v>56197.152000000002</v>
      </c>
      <c r="BD24" s="87">
        <f>+[1]Autodecl!$ACO$33</f>
        <v>21599.006399999998</v>
      </c>
      <c r="BE24" s="87">
        <f>+[1]Autodecl!$ACN$34</f>
        <v>37482.428160000003</v>
      </c>
      <c r="BF24" s="87">
        <f>+BE24*(1+[1]Autodecl!$ACH$29)</f>
        <v>37482.428160000003</v>
      </c>
      <c r="BG24" s="87">
        <f>+BF24*(1+[1]Autodecl!$ACH$29)</f>
        <v>37482.428160000003</v>
      </c>
      <c r="BH24" s="87">
        <f>+BG24*(1+[1]Autodecl!$ACH$29)</f>
        <v>37482.428160000003</v>
      </c>
      <c r="BI24" s="87">
        <f>+BH24*(1+[1]Autodecl!$ACH$29)</f>
        <v>37482.428160000003</v>
      </c>
      <c r="BJ24" s="87">
        <f>+[1]Autodecl!$ACO$34</f>
        <v>20854.756799999999</v>
      </c>
      <c r="BK24" s="67">
        <v>2</v>
      </c>
      <c r="BL24" s="67">
        <v>2</v>
      </c>
      <c r="BM24" s="67">
        <v>2</v>
      </c>
      <c r="BN24" s="67">
        <v>2</v>
      </c>
      <c r="BO24" s="67">
        <v>2</v>
      </c>
      <c r="BP24" s="67">
        <v>2</v>
      </c>
    </row>
    <row r="25" spans="2:68" s="7" customFormat="1" ht="20.100000000000001" customHeight="1" x14ac:dyDescent="0.25">
      <c r="B25" s="154" t="s">
        <v>224</v>
      </c>
      <c r="C25" s="135">
        <v>18</v>
      </c>
      <c r="D25" s="61" t="s">
        <v>225</v>
      </c>
      <c r="E25" s="136" t="s">
        <v>254</v>
      </c>
      <c r="F25" s="119">
        <v>6</v>
      </c>
      <c r="G25" s="26"/>
      <c r="H25" s="26"/>
      <c r="I25" s="84"/>
      <c r="J25" s="26"/>
      <c r="K25" s="78"/>
      <c r="L25" s="78"/>
      <c r="M25" s="78"/>
      <c r="N25" s="78"/>
      <c r="O25" s="78"/>
      <c r="P25" s="78"/>
      <c r="Q25" s="79">
        <v>9703.89</v>
      </c>
      <c r="R25" s="79">
        <v>11552.25</v>
      </c>
      <c r="S25" s="101"/>
      <c r="T25" s="101"/>
      <c r="U25" s="6"/>
      <c r="V25" s="72"/>
      <c r="W25" s="72"/>
      <c r="X25" s="72"/>
      <c r="Y25" s="72"/>
      <c r="Z25" s="72"/>
      <c r="AA25" s="72"/>
      <c r="AB25" s="72"/>
      <c r="AC25" s="72"/>
      <c r="AD25" s="72"/>
      <c r="AE25" s="72"/>
      <c r="AF25" s="72"/>
      <c r="AG25" s="72"/>
      <c r="AH25" s="72"/>
      <c r="AI25" s="72"/>
      <c r="AJ25" s="27"/>
      <c r="AK25" s="27"/>
      <c r="AL25" s="27"/>
      <c r="AM25" s="27"/>
      <c r="AN25" s="27"/>
      <c r="AO25" s="50">
        <f t="shared" si="11"/>
        <v>0</v>
      </c>
      <c r="AP25" s="96">
        <f t="shared" si="12"/>
        <v>0</v>
      </c>
      <c r="AQ25" s="47"/>
      <c r="AR25" s="105">
        <f t="shared" si="0"/>
        <v>0</v>
      </c>
      <c r="AS25" s="47"/>
      <c r="AT25" s="151" t="s">
        <v>303</v>
      </c>
      <c r="AU25" s="87"/>
      <c r="AV25" s="87"/>
      <c r="AW25" s="88">
        <f t="shared" si="16"/>
        <v>1903.9860000000001</v>
      </c>
      <c r="AX25" s="88">
        <f t="shared" si="17"/>
        <v>2266.65</v>
      </c>
      <c r="AY25" s="148">
        <f>+[1]Cargas_municipios!$V$63</f>
        <v>9519.93</v>
      </c>
      <c r="AZ25" s="87">
        <f>+AY25*1</f>
        <v>9519.93</v>
      </c>
      <c r="BA25" s="87">
        <f t="shared" ref="BA25:BI26" si="23">+AZ25*1</f>
        <v>9519.93</v>
      </c>
      <c r="BB25" s="87">
        <f t="shared" si="23"/>
        <v>9519.93</v>
      </c>
      <c r="BC25" s="87">
        <f t="shared" si="23"/>
        <v>9519.93</v>
      </c>
      <c r="BD25" s="87">
        <f t="shared" ref="BD25:BD26" si="24">+BC25*0.2</f>
        <v>1903.9860000000001</v>
      </c>
      <c r="BE25" s="87">
        <f>+[1]Cargas_municipios!$X$63</f>
        <v>11333.25</v>
      </c>
      <c r="BF25" s="87">
        <f t="shared" si="23"/>
        <v>11333.25</v>
      </c>
      <c r="BG25" s="87">
        <f t="shared" si="23"/>
        <v>11333.25</v>
      </c>
      <c r="BH25" s="87">
        <f t="shared" si="23"/>
        <v>11333.25</v>
      </c>
      <c r="BI25" s="87">
        <f t="shared" si="23"/>
        <v>11333.25</v>
      </c>
      <c r="BJ25" s="87">
        <f t="shared" ref="BJ25:BJ26" si="25">+BI25*0.2</f>
        <v>2266.65</v>
      </c>
      <c r="BK25" s="67">
        <v>1</v>
      </c>
      <c r="BL25" s="67">
        <v>1</v>
      </c>
      <c r="BM25" s="67">
        <v>1</v>
      </c>
      <c r="BN25" s="67">
        <v>1</v>
      </c>
      <c r="BO25" s="67">
        <v>1</v>
      </c>
      <c r="BP25" s="67">
        <v>1</v>
      </c>
    </row>
    <row r="26" spans="2:68" s="7" customFormat="1" ht="20.100000000000001" customHeight="1" x14ac:dyDescent="0.25">
      <c r="B26" s="155" t="s">
        <v>185</v>
      </c>
      <c r="C26" s="86">
        <v>19</v>
      </c>
      <c r="D26" s="63" t="s">
        <v>200</v>
      </c>
      <c r="E26" s="123" t="s">
        <v>254</v>
      </c>
      <c r="F26" s="120">
        <v>6</v>
      </c>
      <c r="G26" s="53"/>
      <c r="H26" s="53"/>
      <c r="I26" s="85"/>
      <c r="J26" s="53"/>
      <c r="K26" s="80"/>
      <c r="L26" s="80"/>
      <c r="M26" s="80"/>
      <c r="N26" s="80"/>
      <c r="O26" s="80"/>
      <c r="P26" s="80"/>
      <c r="Q26" s="81">
        <v>13291.11</v>
      </c>
      <c r="R26" s="81">
        <v>15822.75</v>
      </c>
      <c r="S26" s="82"/>
      <c r="T26" s="82"/>
      <c r="U26" s="54"/>
      <c r="V26" s="73"/>
      <c r="W26" s="73"/>
      <c r="X26" s="73"/>
      <c r="Y26" s="73"/>
      <c r="Z26" s="73"/>
      <c r="AA26" s="73"/>
      <c r="AB26" s="73"/>
      <c r="AC26" s="73"/>
      <c r="AD26" s="73"/>
      <c r="AE26" s="73"/>
      <c r="AF26" s="73"/>
      <c r="AG26" s="73"/>
      <c r="AH26" s="73"/>
      <c r="AI26" s="73"/>
      <c r="AJ26" s="55"/>
      <c r="AK26" s="55"/>
      <c r="AL26" s="55"/>
      <c r="AM26" s="55"/>
      <c r="AN26" s="55"/>
      <c r="AO26" s="56">
        <f t="shared" si="11"/>
        <v>0</v>
      </c>
      <c r="AP26" s="57">
        <f t="shared" si="12"/>
        <v>0</v>
      </c>
      <c r="AQ26" s="47"/>
      <c r="AR26" s="105">
        <f t="shared" si="0"/>
        <v>0</v>
      </c>
      <c r="AS26" s="47"/>
      <c r="AT26" s="151" t="s">
        <v>303</v>
      </c>
      <c r="AU26" s="88"/>
      <c r="AV26" s="88"/>
      <c r="AW26" s="88">
        <f t="shared" si="16"/>
        <v>2636.76</v>
      </c>
      <c r="AX26" s="88">
        <f t="shared" si="17"/>
        <v>3139</v>
      </c>
      <c r="AY26" s="88">
        <f>+[1]Cargas_municipios!$V$64</f>
        <v>13183.8</v>
      </c>
      <c r="AZ26" s="87">
        <f>+AY26*1</f>
        <v>13183.8</v>
      </c>
      <c r="BA26" s="87">
        <f t="shared" si="23"/>
        <v>13183.8</v>
      </c>
      <c r="BB26" s="87">
        <f t="shared" si="23"/>
        <v>13183.8</v>
      </c>
      <c r="BC26" s="87">
        <f t="shared" si="23"/>
        <v>13183.8</v>
      </c>
      <c r="BD26" s="87">
        <f t="shared" si="24"/>
        <v>2636.76</v>
      </c>
      <c r="BE26" s="87">
        <f>+[1]Cargas_municipios!$X$64</f>
        <v>15695</v>
      </c>
      <c r="BF26" s="87">
        <f t="shared" si="23"/>
        <v>15695</v>
      </c>
      <c r="BG26" s="87">
        <f t="shared" si="23"/>
        <v>15695</v>
      </c>
      <c r="BH26" s="87">
        <f t="shared" si="23"/>
        <v>15695</v>
      </c>
      <c r="BI26" s="87">
        <f t="shared" si="23"/>
        <v>15695</v>
      </c>
      <c r="BJ26" s="87">
        <f t="shared" si="25"/>
        <v>3139</v>
      </c>
      <c r="BK26" s="68">
        <v>2</v>
      </c>
      <c r="BL26" s="68">
        <v>2</v>
      </c>
      <c r="BM26" s="68">
        <v>2</v>
      </c>
      <c r="BN26" s="68">
        <v>2</v>
      </c>
      <c r="BO26" s="68">
        <v>2</v>
      </c>
      <c r="BP26" s="68">
        <v>2</v>
      </c>
    </row>
    <row r="27" spans="2:68" s="7" customFormat="1" ht="20.100000000000001" customHeight="1" x14ac:dyDescent="0.25">
      <c r="B27" s="137" t="s">
        <v>229</v>
      </c>
      <c r="C27" s="135">
        <v>20</v>
      </c>
      <c r="D27" s="61" t="s">
        <v>201</v>
      </c>
      <c r="E27" s="136" t="s">
        <v>254</v>
      </c>
      <c r="F27" s="119">
        <v>6</v>
      </c>
      <c r="G27" s="26"/>
      <c r="H27" s="26"/>
      <c r="I27" s="84"/>
      <c r="J27" s="26"/>
      <c r="K27" s="78"/>
      <c r="L27" s="78"/>
      <c r="M27" s="78"/>
      <c r="N27" s="78"/>
      <c r="O27" s="78"/>
      <c r="P27" s="78"/>
      <c r="Q27" s="79">
        <v>5458.8815999999997</v>
      </c>
      <c r="R27" s="79">
        <v>2819.1081599999998</v>
      </c>
      <c r="S27" s="79"/>
      <c r="T27" s="79"/>
      <c r="U27" s="6"/>
      <c r="V27" s="72"/>
      <c r="W27" s="72"/>
      <c r="X27" s="72"/>
      <c r="Y27" s="72"/>
      <c r="Z27" s="72"/>
      <c r="AA27" s="72"/>
      <c r="AB27" s="72"/>
      <c r="AC27" s="72"/>
      <c r="AD27" s="72"/>
      <c r="AE27" s="72"/>
      <c r="AF27" s="72"/>
      <c r="AG27" s="72"/>
      <c r="AH27" s="72"/>
      <c r="AI27" s="72"/>
      <c r="AJ27" s="27"/>
      <c r="AK27" s="27"/>
      <c r="AL27" s="27"/>
      <c r="AM27" s="27"/>
      <c r="AN27" s="27"/>
      <c r="AO27" s="50">
        <f t="shared" si="5"/>
        <v>0</v>
      </c>
      <c r="AP27" s="96">
        <f t="shared" si="6"/>
        <v>0</v>
      </c>
      <c r="AQ27" s="47"/>
      <c r="AR27" s="105">
        <f t="shared" si="0"/>
        <v>0</v>
      </c>
      <c r="AS27" s="47"/>
      <c r="AT27" s="142" t="s">
        <v>290</v>
      </c>
      <c r="AU27" s="87"/>
      <c r="AV27" s="87"/>
      <c r="AW27" s="88">
        <f t="shared" ref="AW27:AW28" si="26">+BD27</f>
        <v>5458.8815999999997</v>
      </c>
      <c r="AX27" s="88">
        <f t="shared" ref="AX27:AX28" si="27">+BJ27</f>
        <v>2819.1081599999998</v>
      </c>
      <c r="AY27" s="87">
        <f>+[1]Autodecl!$AED$33</f>
        <v>5458.8815999999997</v>
      </c>
      <c r="AZ27" s="87">
        <f>+AY27*(1+[1]Autodecl!$ADX$29)</f>
        <v>5458.8815999999997</v>
      </c>
      <c r="BA27" s="87">
        <f>+AZ27*(1+[1]Autodecl!$ADX$29)</f>
        <v>5458.8815999999997</v>
      </c>
      <c r="BB27" s="87">
        <f>+BA27*(1+[1]Autodecl!$ADX$29)</f>
        <v>5458.8815999999997</v>
      </c>
      <c r="BC27" s="87">
        <f>+BB27*(1+[1]Autodecl!$ADX$29)</f>
        <v>5458.8815999999997</v>
      </c>
      <c r="BD27" s="87">
        <f>+[1]Autodecl!$AEE$33</f>
        <v>5458.8815999999997</v>
      </c>
      <c r="BE27" s="87">
        <f>+[1]Autodecl!$AED$34</f>
        <v>2819.1081599999998</v>
      </c>
      <c r="BF27" s="87">
        <f>+BE27*(1+[1]Autodecl!$ADX$29)</f>
        <v>2819.1081599999998</v>
      </c>
      <c r="BG27" s="87">
        <f>+BF27*(1+[1]Autodecl!$ADX$29)</f>
        <v>2819.1081599999998</v>
      </c>
      <c r="BH27" s="87">
        <f>+BG27*(1+[1]Autodecl!$ADX$29)</f>
        <v>2819.1081599999998</v>
      </c>
      <c r="BI27" s="87">
        <f>+BH27*(1+[1]Autodecl!$ADX$29)</f>
        <v>2819.1081599999998</v>
      </c>
      <c r="BJ27" s="87">
        <f>+[1]Autodecl!$AEE$34</f>
        <v>2819.1081599999998</v>
      </c>
      <c r="BK27" s="67">
        <v>1</v>
      </c>
      <c r="BL27" s="67">
        <v>1</v>
      </c>
      <c r="BM27" s="67">
        <v>1</v>
      </c>
      <c r="BN27" s="67">
        <v>1</v>
      </c>
      <c r="BO27" s="67">
        <v>1</v>
      </c>
      <c r="BP27" s="67">
        <v>1</v>
      </c>
    </row>
    <row r="28" spans="2:68" s="7" customFormat="1" ht="20.100000000000001" customHeight="1" x14ac:dyDescent="0.25">
      <c r="B28" s="154" t="s">
        <v>230</v>
      </c>
      <c r="C28" s="75">
        <v>21</v>
      </c>
      <c r="D28" s="62" t="s">
        <v>202</v>
      </c>
      <c r="E28" s="123" t="s">
        <v>254</v>
      </c>
      <c r="F28" s="120">
        <v>6</v>
      </c>
      <c r="G28" s="26"/>
      <c r="H28" s="26"/>
      <c r="I28" s="84"/>
      <c r="J28" s="26"/>
      <c r="K28" s="78"/>
      <c r="L28" s="78"/>
      <c r="M28" s="78"/>
      <c r="N28" s="78"/>
      <c r="O28" s="78"/>
      <c r="P28" s="78"/>
      <c r="Q28" s="79">
        <v>6208.6500000000005</v>
      </c>
      <c r="R28" s="79">
        <v>7391.25</v>
      </c>
      <c r="S28" s="70"/>
      <c r="T28" s="70"/>
      <c r="U28" s="3"/>
      <c r="V28" s="71"/>
      <c r="W28" s="71"/>
      <c r="X28" s="71"/>
      <c r="Y28" s="71"/>
      <c r="Z28" s="71"/>
      <c r="AA28" s="71"/>
      <c r="AB28" s="71"/>
      <c r="AC28" s="71"/>
      <c r="AD28" s="71"/>
      <c r="AE28" s="71"/>
      <c r="AF28" s="71"/>
      <c r="AG28" s="71"/>
      <c r="AH28" s="71"/>
      <c r="AI28" s="71"/>
      <c r="AJ28" s="9"/>
      <c r="AK28" s="9"/>
      <c r="AL28" s="9"/>
      <c r="AM28" s="9"/>
      <c r="AN28" s="9"/>
      <c r="AO28" s="49">
        <f t="shared" si="5"/>
        <v>0</v>
      </c>
      <c r="AP28" s="51">
        <f t="shared" si="6"/>
        <v>0</v>
      </c>
      <c r="AQ28" s="47"/>
      <c r="AR28" s="105">
        <f t="shared" si="0"/>
        <v>0</v>
      </c>
      <c r="AS28" s="47"/>
      <c r="AT28" s="151" t="s">
        <v>303</v>
      </c>
      <c r="AU28" s="87"/>
      <c r="AV28" s="87"/>
      <c r="AW28" s="88">
        <f t="shared" si="26"/>
        <v>1241.7300000000002</v>
      </c>
      <c r="AX28" s="88">
        <f t="shared" si="27"/>
        <v>1478.25</v>
      </c>
      <c r="AY28" s="87">
        <f>+[1]Cargas_municipios!$V$67</f>
        <v>6208.6500000000005</v>
      </c>
      <c r="AZ28" s="87">
        <f>+AY28*1</f>
        <v>6208.6500000000005</v>
      </c>
      <c r="BA28" s="87">
        <f t="shared" ref="BA28:BI28" si="28">+AZ28*1</f>
        <v>6208.6500000000005</v>
      </c>
      <c r="BB28" s="87">
        <f t="shared" si="28"/>
        <v>6208.6500000000005</v>
      </c>
      <c r="BC28" s="87">
        <f t="shared" si="28"/>
        <v>6208.6500000000005</v>
      </c>
      <c r="BD28" s="87">
        <f>+BC28*0.2</f>
        <v>1241.7300000000002</v>
      </c>
      <c r="BE28" s="87">
        <f>+[1]Cargas_municipios!$X$67</f>
        <v>7391.25</v>
      </c>
      <c r="BF28" s="87">
        <f t="shared" si="28"/>
        <v>7391.25</v>
      </c>
      <c r="BG28" s="87">
        <f t="shared" si="28"/>
        <v>7391.25</v>
      </c>
      <c r="BH28" s="87">
        <f t="shared" si="28"/>
        <v>7391.25</v>
      </c>
      <c r="BI28" s="87">
        <f t="shared" si="28"/>
        <v>7391.25</v>
      </c>
      <c r="BJ28" s="87">
        <f>+BI28*0.2</f>
        <v>1478.25</v>
      </c>
      <c r="BK28" s="67">
        <v>1</v>
      </c>
      <c r="BL28" s="67">
        <v>1</v>
      </c>
      <c r="BM28" s="67">
        <v>1</v>
      </c>
      <c r="BN28" s="67">
        <v>1</v>
      </c>
      <c r="BO28" s="67">
        <v>1</v>
      </c>
      <c r="BP28" s="67">
        <v>1</v>
      </c>
    </row>
    <row r="29" spans="2:68" ht="30" customHeight="1" x14ac:dyDescent="0.25">
      <c r="B29" s="59" t="s">
        <v>43</v>
      </c>
      <c r="C29" s="3"/>
      <c r="D29" s="62"/>
      <c r="E29" s="3"/>
      <c r="F29" s="3"/>
      <c r="G29" s="3"/>
      <c r="H29" s="3"/>
      <c r="I29" s="3"/>
      <c r="J29" s="3"/>
      <c r="K29" s="69"/>
      <c r="L29" s="69"/>
      <c r="M29" s="69"/>
      <c r="N29" s="69"/>
      <c r="O29" s="69"/>
      <c r="P29" s="69"/>
      <c r="Q29" s="77">
        <f>SUM(Q9:Q28)</f>
        <v>696777.08545680007</v>
      </c>
      <c r="R29" s="77">
        <f>SUM(R9:R28)</f>
        <v>563280.54935407988</v>
      </c>
      <c r="S29" s="77">
        <f>SUM(S9:S28)</f>
        <v>0</v>
      </c>
      <c r="T29" s="77">
        <f>SUM(T9:T28)</f>
        <v>0</v>
      </c>
      <c r="U29" s="3"/>
      <c r="V29" s="69"/>
      <c r="W29" s="69"/>
      <c r="X29" s="69"/>
      <c r="Y29" s="69"/>
      <c r="Z29" s="69"/>
      <c r="AA29" s="69"/>
      <c r="AB29" s="69"/>
      <c r="AC29" s="69"/>
      <c r="AD29" s="69"/>
      <c r="AE29" s="69"/>
      <c r="AF29" s="74"/>
      <c r="AG29" s="69"/>
      <c r="AH29" s="69"/>
      <c r="AI29" s="69"/>
      <c r="AJ29" s="3"/>
      <c r="AK29" s="3"/>
      <c r="AL29" s="3"/>
      <c r="AM29" s="3"/>
      <c r="AN29" s="3"/>
      <c r="AO29" s="3"/>
      <c r="AP29" s="3"/>
      <c r="AQ29" s="6"/>
      <c r="AR29" s="6"/>
      <c r="AS29" s="6"/>
      <c r="AT29" s="3"/>
      <c r="AU29" s="77">
        <f t="shared" ref="AU29:BJ29" si="29">SUM(AU9:AU28)</f>
        <v>55231.298928000004</v>
      </c>
      <c r="AV29" s="77">
        <f t="shared" si="29"/>
        <v>111722.08262399997</v>
      </c>
      <c r="AW29" s="77">
        <f t="shared" si="29"/>
        <v>315652.13365127961</v>
      </c>
      <c r="AX29" s="77">
        <f t="shared" si="29"/>
        <v>381612.81209831656</v>
      </c>
      <c r="AY29" s="77">
        <f t="shared" si="29"/>
        <v>677935.526132331</v>
      </c>
      <c r="AZ29" s="77">
        <f t="shared" si="29"/>
        <v>680973.07098974136</v>
      </c>
      <c r="BA29" s="77">
        <f t="shared" si="29"/>
        <v>682015.99602436752</v>
      </c>
      <c r="BB29" s="77">
        <f t="shared" si="29"/>
        <v>672780.51986894396</v>
      </c>
      <c r="BC29" s="77">
        <f t="shared" si="29"/>
        <v>675661.46647708025</v>
      </c>
      <c r="BD29" s="77">
        <f t="shared" si="29"/>
        <v>315652.13365127961</v>
      </c>
      <c r="BE29" s="77">
        <f t="shared" si="29"/>
        <v>611540.0457727625</v>
      </c>
      <c r="BF29" s="77">
        <f t="shared" si="29"/>
        <v>614619.31363880937</v>
      </c>
      <c r="BG29" s="77">
        <f t="shared" si="29"/>
        <v>617084.66626703751</v>
      </c>
      <c r="BH29" s="77">
        <f t="shared" si="29"/>
        <v>605570.42272590252</v>
      </c>
      <c r="BI29" s="77">
        <f t="shared" si="29"/>
        <v>608480.45447409176</v>
      </c>
      <c r="BJ29" s="77">
        <f t="shared" si="29"/>
        <v>381612.81209831656</v>
      </c>
      <c r="BK29" s="3"/>
      <c r="BL29" s="3"/>
      <c r="BM29" s="3"/>
      <c r="BN29" s="3"/>
      <c r="BO29" s="3"/>
      <c r="BP29" s="3"/>
    </row>
    <row r="30" spans="2:68" x14ac:dyDescent="0.25">
      <c r="U30" s="2"/>
      <c r="V30" s="2"/>
      <c r="W30" s="2"/>
      <c r="X30" s="2"/>
      <c r="Y30" s="2"/>
      <c r="Z30" s="2"/>
      <c r="AA30" s="2"/>
      <c r="AB30" s="2"/>
      <c r="AC30" s="2"/>
      <c r="AD30" s="2"/>
      <c r="AE30" s="2"/>
      <c r="AF30" s="2"/>
      <c r="AG30" s="2"/>
      <c r="AH30" s="2"/>
      <c r="AI30" s="2"/>
      <c r="AJ30" s="2"/>
      <c r="AK30" s="2"/>
      <c r="AL30" s="2"/>
      <c r="AM30" s="2"/>
      <c r="AN30" s="2"/>
      <c r="AO30" s="2"/>
      <c r="AP30" s="2"/>
      <c r="AQ30" s="7"/>
      <c r="AR30" s="7"/>
      <c r="AS30" s="7"/>
      <c r="AT30" s="2"/>
      <c r="AU30" s="24"/>
      <c r="AV30" s="24"/>
      <c r="AW30" s="24"/>
      <c r="AX30" s="24"/>
      <c r="AY30" s="2"/>
      <c r="AZ30" s="2"/>
      <c r="BA30" s="2"/>
      <c r="BB30" s="2"/>
      <c r="BC30" s="2"/>
      <c r="BD30" s="2"/>
      <c r="BE30" s="2"/>
      <c r="BF30" s="2"/>
      <c r="BG30" s="2"/>
      <c r="BH30" s="2"/>
      <c r="BI30" s="2"/>
      <c r="BJ30" s="2"/>
      <c r="BK30" s="2"/>
      <c r="BL30" s="2"/>
      <c r="BM30" s="2"/>
      <c r="BN30" s="2"/>
      <c r="BO30" s="2"/>
      <c r="BP30" s="2"/>
    </row>
    <row r="31" spans="2:68" x14ac:dyDescent="0.25">
      <c r="U31" s="2"/>
      <c r="V31" s="2"/>
      <c r="W31" s="2"/>
      <c r="X31" s="2"/>
      <c r="Y31" s="2"/>
      <c r="Z31" s="2"/>
      <c r="AA31" s="2"/>
      <c r="AB31" s="2"/>
      <c r="AC31" s="2"/>
      <c r="AD31" s="2"/>
      <c r="AE31" s="2"/>
      <c r="AF31" s="2"/>
      <c r="AG31" s="2"/>
      <c r="AH31" s="2"/>
      <c r="AI31" s="2"/>
      <c r="AJ31" s="2"/>
      <c r="AK31" s="2"/>
      <c r="AL31" s="2"/>
      <c r="AM31" s="2"/>
      <c r="AN31" s="2"/>
      <c r="AO31" s="2"/>
      <c r="AP31" s="2"/>
      <c r="AQ31" s="7"/>
      <c r="AR31" s="7"/>
      <c r="AS31" s="7"/>
      <c r="AT31" s="2"/>
      <c r="AU31" s="25"/>
      <c r="AV31" s="25"/>
      <c r="AW31" s="25"/>
      <c r="AX31" s="25"/>
      <c r="AY31" s="2"/>
      <c r="AZ31" s="2"/>
      <c r="BA31" s="2"/>
      <c r="BB31" s="2"/>
      <c r="BC31" s="2"/>
      <c r="BD31" s="2"/>
      <c r="BE31" s="2"/>
      <c r="BF31" s="2"/>
      <c r="BG31" s="2"/>
      <c r="BH31" s="2"/>
      <c r="BI31" s="2"/>
      <c r="BJ31" s="2"/>
      <c r="BK31" s="2"/>
      <c r="BL31" s="2"/>
      <c r="BM31" s="2"/>
      <c r="BN31" s="2"/>
      <c r="BO31" s="2"/>
      <c r="BP31" s="2"/>
    </row>
    <row r="32" spans="2:68" x14ac:dyDescent="0.25">
      <c r="Q32" s="8"/>
      <c r="R32" s="10"/>
      <c r="U32" s="2"/>
      <c r="V32" s="2"/>
      <c r="W32" s="2"/>
      <c r="X32" s="2"/>
      <c r="Y32" s="2"/>
      <c r="Z32" s="2"/>
      <c r="AA32" s="2"/>
      <c r="AB32" s="2"/>
      <c r="AC32" s="2"/>
      <c r="AD32" s="2"/>
      <c r="AE32" s="2"/>
      <c r="AF32" s="2"/>
      <c r="AG32" s="2"/>
      <c r="AH32" s="2"/>
      <c r="AI32" s="2"/>
      <c r="AJ32" s="2"/>
      <c r="AK32" s="2"/>
      <c r="AL32" s="2"/>
      <c r="AM32" s="2"/>
      <c r="AN32" s="2"/>
      <c r="AO32" s="2"/>
      <c r="AP32" s="2"/>
      <c r="AQ32" s="7"/>
      <c r="AR32" s="7"/>
      <c r="AS32" s="7"/>
      <c r="AT32" s="2"/>
      <c r="AU32" s="2"/>
      <c r="AV32" s="2"/>
      <c r="AW32" s="2"/>
      <c r="AX32" s="2"/>
      <c r="AY32" s="2"/>
      <c r="AZ32" s="2"/>
      <c r="BA32" s="2"/>
      <c r="BB32" s="2"/>
      <c r="BC32" s="2"/>
      <c r="BD32" s="2"/>
      <c r="BE32" s="2"/>
      <c r="BF32" s="2"/>
      <c r="BG32" s="2"/>
      <c r="BH32" s="2"/>
      <c r="BI32" s="2"/>
      <c r="BJ32" s="2"/>
      <c r="BK32" s="2"/>
      <c r="BL32" s="2"/>
      <c r="BM32" s="2"/>
      <c r="BN32" s="2"/>
      <c r="BO32" s="2"/>
      <c r="BP32" s="2"/>
    </row>
    <row r="33" spans="17:68" x14ac:dyDescent="0.25">
      <c r="Q33" s="10"/>
      <c r="R33" s="10"/>
      <c r="U33" s="2"/>
      <c r="V33" s="2"/>
      <c r="W33" s="2"/>
      <c r="X33" s="2"/>
      <c r="Y33" s="2"/>
      <c r="Z33" s="2"/>
      <c r="AA33" s="2"/>
      <c r="AB33" s="2"/>
      <c r="AC33" s="2"/>
      <c r="AD33" s="2"/>
      <c r="AE33" s="2"/>
      <c r="AF33" s="2"/>
      <c r="AG33" s="2"/>
      <c r="AH33" s="2"/>
      <c r="AI33" s="2"/>
      <c r="AJ33" s="2"/>
      <c r="AK33" s="2"/>
      <c r="AL33" s="2"/>
      <c r="AM33" s="2"/>
      <c r="AN33" s="2"/>
      <c r="AO33" s="2"/>
      <c r="AP33" s="2"/>
      <c r="AQ33" s="7"/>
      <c r="AR33" s="7"/>
      <c r="AS33" s="7"/>
      <c r="AT33" s="2"/>
      <c r="AU33" s="2"/>
      <c r="AV33" s="2"/>
      <c r="AW33" s="2"/>
      <c r="AX33" s="2"/>
      <c r="AY33" s="2"/>
      <c r="AZ33" s="2"/>
      <c r="BA33" s="2"/>
      <c r="BB33" s="2"/>
      <c r="BC33" s="2"/>
      <c r="BD33" s="2"/>
      <c r="BE33" s="2"/>
      <c r="BF33" s="2"/>
      <c r="BG33" s="2"/>
      <c r="BH33" s="2"/>
      <c r="BI33" s="2"/>
      <c r="BJ33" s="2"/>
      <c r="BK33" s="2"/>
      <c r="BL33" s="2"/>
      <c r="BM33" s="2"/>
      <c r="BN33" s="2"/>
      <c r="BO33" s="2"/>
      <c r="BP33" s="2"/>
    </row>
    <row r="34" spans="17:68" x14ac:dyDescent="0.25">
      <c r="U34" s="2"/>
      <c r="V34" s="2"/>
      <c r="W34" s="2"/>
      <c r="X34" s="2"/>
      <c r="Y34" s="2"/>
      <c r="Z34" s="2"/>
      <c r="AA34" s="2"/>
      <c r="AB34" s="2"/>
      <c r="AC34" s="2"/>
      <c r="AD34" s="2"/>
      <c r="AE34" s="2"/>
      <c r="AF34" s="2"/>
      <c r="AG34" s="2"/>
      <c r="AH34" s="2"/>
      <c r="AI34" s="2"/>
      <c r="AJ34" s="2"/>
      <c r="AK34" s="2"/>
      <c r="AL34" s="2"/>
      <c r="AM34" s="2"/>
      <c r="AN34" s="2"/>
      <c r="AO34" s="2"/>
      <c r="AP34" s="2"/>
      <c r="AQ34" s="7"/>
      <c r="AR34" s="7"/>
      <c r="AS34" s="7"/>
      <c r="AT34" s="2"/>
      <c r="AU34" s="2"/>
      <c r="AV34" s="2"/>
      <c r="AW34" s="2"/>
      <c r="AX34" s="2"/>
      <c r="AY34" s="2"/>
      <c r="AZ34" s="2"/>
      <c r="BA34" s="2"/>
      <c r="BB34" s="2"/>
      <c r="BC34" s="2"/>
      <c r="BD34" s="2"/>
      <c r="BE34" s="2"/>
      <c r="BF34" s="2"/>
      <c r="BG34" s="2"/>
      <c r="BH34" s="2"/>
      <c r="BI34" s="2"/>
      <c r="BJ34" s="2"/>
      <c r="BK34" s="2"/>
      <c r="BL34" s="2"/>
      <c r="BM34" s="2"/>
      <c r="BN34" s="2"/>
      <c r="BO34" s="2"/>
      <c r="BP34" s="2"/>
    </row>
    <row r="35" spans="17:68" x14ac:dyDescent="0.25">
      <c r="U35" s="2"/>
      <c r="V35" s="2"/>
      <c r="W35" s="2"/>
      <c r="X35" s="2"/>
      <c r="Y35" s="2"/>
      <c r="Z35" s="2"/>
      <c r="AA35" s="2"/>
      <c r="AB35" s="2"/>
      <c r="AC35" s="2"/>
      <c r="AD35" s="2"/>
      <c r="AE35" s="2"/>
      <c r="AF35" s="2"/>
      <c r="AG35" s="2"/>
      <c r="AH35" s="2"/>
      <c r="AI35" s="2"/>
      <c r="AJ35" s="2"/>
      <c r="AK35" s="2"/>
      <c r="AL35" s="2"/>
      <c r="AM35" s="2"/>
      <c r="AN35" s="2"/>
      <c r="AO35" s="2"/>
      <c r="AP35" s="2"/>
      <c r="AQ35" s="7"/>
      <c r="AR35" s="7"/>
      <c r="AS35" s="7"/>
      <c r="AT35" s="2"/>
      <c r="AU35" s="2"/>
      <c r="AV35" s="2"/>
      <c r="AW35" s="2"/>
      <c r="AX35" s="2"/>
      <c r="AY35" s="2"/>
      <c r="AZ35" s="2"/>
      <c r="BA35" s="2"/>
      <c r="BB35" s="2"/>
      <c r="BC35" s="2"/>
      <c r="BD35" s="2"/>
      <c r="BE35" s="2"/>
      <c r="BF35" s="2"/>
      <c r="BG35" s="2"/>
      <c r="BH35" s="2"/>
      <c r="BI35" s="2"/>
      <c r="BJ35" s="2"/>
      <c r="BK35" s="2"/>
      <c r="BL35" s="2"/>
      <c r="BM35" s="2"/>
      <c r="BN35" s="2"/>
      <c r="BO35" s="2"/>
      <c r="BP35" s="2"/>
    </row>
    <row r="36" spans="17:68" x14ac:dyDescent="0.25">
      <c r="Q36" s="8"/>
      <c r="R36" s="8"/>
      <c r="S36" s="8"/>
      <c r="T36" s="8"/>
      <c r="U36" s="2"/>
      <c r="V36" s="2"/>
      <c r="W36" s="2"/>
      <c r="X36" s="2"/>
      <c r="Y36" s="2"/>
      <c r="Z36" s="2"/>
      <c r="AA36" s="2"/>
      <c r="AB36" s="2"/>
      <c r="AC36" s="2"/>
      <c r="AD36" s="2"/>
      <c r="AE36" s="2"/>
      <c r="AF36" s="2"/>
      <c r="AG36" s="2"/>
      <c r="AH36" s="2"/>
      <c r="AI36" s="2"/>
      <c r="AJ36" s="2"/>
      <c r="AK36" s="2"/>
      <c r="AL36" s="2"/>
      <c r="AM36" s="2"/>
      <c r="AN36" s="2"/>
      <c r="AO36" s="2"/>
      <c r="AP36" s="2"/>
      <c r="AQ36" s="7"/>
      <c r="AR36" s="7"/>
      <c r="AS36" s="7"/>
      <c r="AT36" s="2"/>
      <c r="AU36" s="2"/>
      <c r="AV36" s="2"/>
      <c r="AW36" s="2"/>
      <c r="AX36" s="2"/>
      <c r="AY36" s="2"/>
      <c r="AZ36" s="2"/>
      <c r="BA36" s="2"/>
      <c r="BB36" s="2"/>
      <c r="BC36" s="2"/>
      <c r="BD36" s="2"/>
      <c r="BE36" s="2"/>
      <c r="BF36" s="2"/>
      <c r="BG36" s="2"/>
      <c r="BH36" s="2"/>
      <c r="BI36" s="2"/>
      <c r="BJ36" s="2"/>
      <c r="BK36" s="2"/>
      <c r="BL36" s="2"/>
      <c r="BM36" s="2"/>
      <c r="BN36" s="2"/>
      <c r="BO36" s="2"/>
      <c r="BP36" s="2"/>
    </row>
    <row r="37" spans="17:68" x14ac:dyDescent="0.25">
      <c r="Q37" s="8"/>
      <c r="R37" s="8"/>
      <c r="S37" s="8"/>
      <c r="T37" s="8"/>
      <c r="U37" s="2"/>
      <c r="V37" s="2"/>
      <c r="W37" s="2"/>
      <c r="X37" s="2"/>
      <c r="Y37" s="2"/>
      <c r="Z37" s="2"/>
      <c r="AA37" s="2"/>
      <c r="AB37" s="2"/>
      <c r="AC37" s="2"/>
      <c r="AD37" s="2"/>
      <c r="AE37" s="2"/>
      <c r="AF37" s="2"/>
      <c r="AG37" s="2"/>
      <c r="AH37" s="2"/>
      <c r="AI37" s="2"/>
      <c r="AJ37" s="2"/>
      <c r="AK37" s="2"/>
      <c r="AL37" s="2"/>
      <c r="AM37" s="2"/>
      <c r="AN37" s="2"/>
      <c r="AO37" s="2"/>
      <c r="AP37" s="2"/>
      <c r="AQ37" s="7"/>
      <c r="AR37" s="7"/>
      <c r="AS37" s="7"/>
      <c r="AT37" s="2"/>
      <c r="AU37" s="2"/>
      <c r="AV37" s="2"/>
      <c r="AW37" s="2"/>
      <c r="AX37" s="2"/>
      <c r="AY37" s="2"/>
      <c r="AZ37" s="2"/>
      <c r="BA37" s="2"/>
      <c r="BB37" s="2"/>
      <c r="BC37" s="2"/>
      <c r="BD37" s="2"/>
      <c r="BE37" s="2"/>
      <c r="BF37" s="2"/>
      <c r="BG37" s="2"/>
      <c r="BH37" s="2"/>
      <c r="BI37" s="2"/>
      <c r="BJ37" s="2"/>
      <c r="BK37" s="2"/>
      <c r="BL37" s="2"/>
      <c r="BM37" s="2"/>
      <c r="BN37" s="2"/>
      <c r="BO37" s="2"/>
      <c r="BP37" s="2"/>
    </row>
    <row r="38" spans="17:68" x14ac:dyDescent="0.25">
      <c r="Q38" s="8"/>
      <c r="R38" s="8"/>
      <c r="S38" s="8"/>
      <c r="T38" s="8"/>
      <c r="U38" s="2"/>
      <c r="V38" s="2"/>
      <c r="W38" s="2"/>
      <c r="X38" s="2"/>
      <c r="Y38" s="2"/>
      <c r="Z38" s="2"/>
      <c r="AA38" s="2"/>
      <c r="AB38" s="2"/>
      <c r="AC38" s="2"/>
      <c r="AD38" s="2"/>
      <c r="AE38" s="2"/>
      <c r="AF38" s="2"/>
      <c r="AG38" s="2"/>
      <c r="AH38" s="2"/>
      <c r="AI38" s="2"/>
      <c r="AJ38" s="2"/>
      <c r="AK38" s="2"/>
      <c r="AL38" s="2"/>
      <c r="AM38" s="2"/>
      <c r="AN38" s="2"/>
      <c r="AO38" s="2"/>
      <c r="AP38" s="2"/>
      <c r="AQ38" s="7"/>
      <c r="AR38" s="7"/>
      <c r="AS38" s="7"/>
      <c r="AT38" s="2"/>
      <c r="AU38" s="2"/>
      <c r="AV38" s="2"/>
      <c r="AW38" s="2"/>
      <c r="AX38" s="2"/>
      <c r="AY38" s="2"/>
      <c r="AZ38" s="2"/>
      <c r="BA38" s="2"/>
      <c r="BB38" s="2"/>
      <c r="BC38" s="2"/>
      <c r="BD38" s="2"/>
      <c r="BE38" s="2"/>
      <c r="BF38" s="2"/>
      <c r="BG38" s="2"/>
      <c r="BH38" s="2"/>
      <c r="BI38" s="2"/>
      <c r="BJ38" s="2"/>
      <c r="BK38" s="2"/>
      <c r="BL38" s="2"/>
      <c r="BM38" s="2"/>
      <c r="BN38" s="2"/>
      <c r="BO38" s="2"/>
      <c r="BP38" s="2"/>
    </row>
    <row r="39" spans="17:68" x14ac:dyDescent="0.25">
      <c r="Q39" s="8"/>
      <c r="R39" s="8"/>
      <c r="S39" s="8"/>
      <c r="T39" s="8"/>
      <c r="U39" s="2"/>
      <c r="V39" s="2"/>
      <c r="W39" s="2"/>
      <c r="X39" s="2"/>
      <c r="Y39" s="2"/>
      <c r="Z39" s="2"/>
      <c r="AA39" s="2"/>
      <c r="AB39" s="2"/>
      <c r="AC39" s="2"/>
      <c r="AD39" s="2"/>
      <c r="AE39" s="2"/>
      <c r="AF39" s="2"/>
      <c r="AG39" s="2"/>
      <c r="AH39" s="2"/>
      <c r="AI39" s="2"/>
      <c r="AJ39" s="2"/>
      <c r="AK39" s="2"/>
      <c r="AL39" s="2"/>
      <c r="AM39" s="2"/>
      <c r="AN39" s="2"/>
      <c r="AO39" s="2"/>
      <c r="AP39" s="2"/>
      <c r="AQ39" s="7"/>
      <c r="AR39" s="7"/>
      <c r="AS39" s="7"/>
      <c r="AT39" s="2"/>
      <c r="AU39" s="2"/>
      <c r="AV39" s="2"/>
      <c r="AW39" s="2"/>
      <c r="AX39" s="2"/>
      <c r="AY39" s="2"/>
      <c r="AZ39" s="2"/>
      <c r="BA39" s="2"/>
      <c r="BB39" s="2"/>
      <c r="BC39" s="2"/>
      <c r="BD39" s="2"/>
      <c r="BE39" s="2"/>
      <c r="BF39" s="2"/>
      <c r="BG39" s="2"/>
      <c r="BH39" s="2"/>
      <c r="BI39" s="2"/>
      <c r="BJ39" s="2"/>
      <c r="BK39" s="2"/>
      <c r="BL39" s="2"/>
      <c r="BM39" s="2"/>
      <c r="BN39" s="2"/>
      <c r="BO39" s="2"/>
      <c r="BP39" s="2"/>
    </row>
    <row r="40" spans="17:68" x14ac:dyDescent="0.25">
      <c r="Q40" s="8"/>
      <c r="R40" s="8"/>
      <c r="S40" s="8"/>
      <c r="T40" s="8"/>
      <c r="U40" s="2"/>
      <c r="V40" s="2"/>
      <c r="W40" s="2"/>
      <c r="X40" s="2"/>
      <c r="Y40" s="2"/>
      <c r="Z40" s="2"/>
      <c r="AA40" s="2"/>
      <c r="AB40" s="2"/>
      <c r="AC40" s="2"/>
      <c r="AD40" s="2"/>
      <c r="AE40" s="2"/>
      <c r="AF40" s="2"/>
      <c r="AG40" s="2"/>
      <c r="AH40" s="2"/>
      <c r="AI40" s="2"/>
      <c r="AJ40" s="2"/>
      <c r="AK40" s="2"/>
      <c r="AL40" s="2"/>
      <c r="AM40" s="2"/>
      <c r="AN40" s="2"/>
      <c r="AO40" s="2"/>
      <c r="AP40" s="2"/>
      <c r="AQ40" s="7"/>
      <c r="AR40" s="7"/>
      <c r="AS40" s="7"/>
      <c r="AT40" s="2"/>
      <c r="AU40" s="2"/>
      <c r="AV40" s="2"/>
      <c r="AW40" s="2"/>
      <c r="AX40" s="2"/>
      <c r="AY40" s="2"/>
      <c r="AZ40" s="2"/>
      <c r="BA40" s="2"/>
      <c r="BB40" s="2"/>
      <c r="BC40" s="2"/>
      <c r="BD40" s="2"/>
      <c r="BE40" s="2"/>
      <c r="BF40" s="2"/>
      <c r="BG40" s="2"/>
      <c r="BH40" s="2"/>
      <c r="BI40" s="2"/>
      <c r="BJ40" s="2"/>
      <c r="BK40" s="2"/>
      <c r="BL40" s="2"/>
      <c r="BM40" s="2"/>
      <c r="BN40" s="2"/>
      <c r="BO40" s="2"/>
      <c r="BP40" s="2"/>
    </row>
    <row r="41" spans="17:68" x14ac:dyDescent="0.25">
      <c r="R41" s="8"/>
      <c r="S41" s="8"/>
      <c r="T41" s="8"/>
      <c r="U41" s="2"/>
      <c r="V41" s="2"/>
      <c r="W41" s="2"/>
      <c r="X41" s="2"/>
      <c r="Y41" s="2"/>
      <c r="Z41" s="2"/>
      <c r="AA41" s="2"/>
      <c r="AB41" s="2"/>
      <c r="AC41" s="2"/>
      <c r="AD41" s="2"/>
      <c r="AE41" s="2"/>
      <c r="AF41" s="2"/>
      <c r="AG41" s="2"/>
      <c r="AH41" s="2"/>
      <c r="AI41" s="2"/>
      <c r="AJ41" s="2"/>
      <c r="AK41" s="2"/>
      <c r="AL41" s="2"/>
      <c r="AM41" s="2"/>
      <c r="AN41" s="2"/>
      <c r="AO41" s="2"/>
      <c r="AP41" s="2"/>
      <c r="AQ41" s="7"/>
      <c r="AR41" s="7"/>
      <c r="AS41" s="7"/>
      <c r="AT41" s="2"/>
      <c r="AU41" s="2"/>
      <c r="AV41" s="2"/>
      <c r="AW41" s="2"/>
      <c r="AX41" s="2"/>
      <c r="AY41" s="2"/>
      <c r="AZ41" s="2"/>
      <c r="BA41" s="2"/>
      <c r="BB41" s="2"/>
      <c r="BC41" s="2"/>
      <c r="BD41" s="2"/>
      <c r="BE41" s="2"/>
      <c r="BF41" s="2"/>
      <c r="BG41" s="2"/>
      <c r="BH41" s="2"/>
      <c r="BI41" s="2"/>
      <c r="BJ41" s="2"/>
      <c r="BK41" s="2"/>
      <c r="BL41" s="2"/>
      <c r="BM41" s="2"/>
      <c r="BN41" s="2"/>
      <c r="BO41" s="2"/>
      <c r="BP41" s="2"/>
    </row>
    <row r="42" spans="17:68" x14ac:dyDescent="0.25">
      <c r="U42" s="2"/>
      <c r="V42" s="2"/>
      <c r="W42" s="2"/>
      <c r="X42" s="2"/>
      <c r="Y42" s="2"/>
      <c r="Z42" s="2"/>
      <c r="AA42" s="2"/>
      <c r="AB42" s="2"/>
      <c r="AC42" s="2"/>
      <c r="AD42" s="2"/>
      <c r="AE42" s="2"/>
      <c r="AF42" s="2"/>
      <c r="AG42" s="2"/>
      <c r="AH42" s="2"/>
      <c r="AI42" s="2"/>
      <c r="AJ42" s="2"/>
      <c r="AK42" s="2"/>
      <c r="AL42" s="2"/>
      <c r="AM42" s="2"/>
      <c r="AN42" s="2"/>
      <c r="AO42" s="2"/>
      <c r="AP42" s="2"/>
      <c r="AQ42" s="7"/>
      <c r="AR42" s="7"/>
      <c r="AS42" s="7"/>
      <c r="AT42" s="2"/>
      <c r="AU42" s="2"/>
      <c r="AV42" s="2"/>
      <c r="AW42" s="2"/>
      <c r="AX42" s="2"/>
      <c r="AY42" s="2"/>
      <c r="AZ42" s="2"/>
      <c r="BA42" s="2"/>
      <c r="BB42" s="2"/>
      <c r="BC42" s="2"/>
      <c r="BD42" s="2"/>
      <c r="BE42" s="2"/>
      <c r="BF42" s="2"/>
      <c r="BG42" s="2"/>
      <c r="BH42" s="2"/>
      <c r="BI42" s="2"/>
      <c r="BJ42" s="2"/>
      <c r="BK42" s="2"/>
      <c r="BL42" s="2"/>
      <c r="BM42" s="2"/>
      <c r="BN42" s="2"/>
      <c r="BO42" s="2"/>
      <c r="BP42" s="2"/>
    </row>
  </sheetData>
  <sheetProtection algorithmName="SHA-512" hashValue="2bUiOy2KPzryxWi/EWyoqTNHIumJv892hEImvT1FUmNKC0nWlLJEOyY+stjyamAL2DJFPHluBAAeE0tzIK2lDQ==" saltValue="l4Bn9nFKP6SWVN7ip+Es0w==" spinCount="100000" sheet="1" formatCells="0" formatColumns="0" formatRows="0" insertColumns="0" insertRows="0" insertHyperlinks="0" deleteColumns="0" deleteRows="0" pivotTables="0"/>
  <autoFilter ref="A8:BP28"/>
  <sortState ref="B9:R29">
    <sortCondition ref="B9:B29"/>
  </sortState>
  <mergeCells count="38">
    <mergeCell ref="BE7:BJ7"/>
    <mergeCell ref="V6:W7"/>
    <mergeCell ref="B2:BP2"/>
    <mergeCell ref="B3:BP3"/>
    <mergeCell ref="B4:BP4"/>
    <mergeCell ref="B5:BP5"/>
    <mergeCell ref="B6:B8"/>
    <mergeCell ref="C6:C8"/>
    <mergeCell ref="D6:D8"/>
    <mergeCell ref="E6:E8"/>
    <mergeCell ref="F6:F8"/>
    <mergeCell ref="G6:G8"/>
    <mergeCell ref="H6:H8"/>
    <mergeCell ref="M6:N6"/>
    <mergeCell ref="O6:P6"/>
    <mergeCell ref="AW6:AX7"/>
    <mergeCell ref="Q6:T6"/>
    <mergeCell ref="AO7:AO8"/>
    <mergeCell ref="AP7:AP8"/>
    <mergeCell ref="AQ7:AS7"/>
    <mergeCell ref="AT7:AT8"/>
    <mergeCell ref="U6:U8"/>
    <mergeCell ref="AY6:BJ6"/>
    <mergeCell ref="AY7:BD7"/>
    <mergeCell ref="BK6:BP7"/>
    <mergeCell ref="Q7:R7"/>
    <mergeCell ref="S7:T7"/>
    <mergeCell ref="X7:AC7"/>
    <mergeCell ref="AD7:AI7"/>
    <mergeCell ref="AJ7:AJ8"/>
    <mergeCell ref="AK7:AK8"/>
    <mergeCell ref="AL7:AL8"/>
    <mergeCell ref="AM7:AM8"/>
    <mergeCell ref="AN7:AN8"/>
    <mergeCell ref="X6:AI6"/>
    <mergeCell ref="AJ6:AN6"/>
    <mergeCell ref="AO6:AT6"/>
    <mergeCell ref="AU6:AV7"/>
  </mergeCells>
  <conditionalFormatting sqref="AQ9:AQ28">
    <cfRule type="expression" dxfId="65" priority="8">
      <formula>AP9&gt;=0.7</formula>
    </cfRule>
  </conditionalFormatting>
  <conditionalFormatting sqref="AS9:AS28">
    <cfRule type="expression" dxfId="64" priority="1">
      <formula>AP9=0</formula>
    </cfRule>
    <cfRule type="expression" dxfId="63" priority="7">
      <formula>AP9&lt;=0.5</formula>
    </cfRule>
  </conditionalFormatting>
  <conditionalFormatting sqref="AR9:AR28">
    <cfRule type="cellIs" dxfId="62" priority="4" operator="between">
      <formula>0.7</formula>
      <formula>0.5</formula>
    </cfRule>
  </conditionalFormatting>
  <pageMargins left="0.70866141732283472" right="0.70866141732283472" top="0.74803149606299213" bottom="0.74803149606299213" header="0.31496062992125984" footer="0.31496062992125984"/>
  <pageSetup scale="8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Title="Evaluación propuesta" prompt="Califique el criterio">
          <x14:formula1>
            <xm:f>'Criterios de evaluación'!$B$5:$B$7</xm:f>
          </x14:formula1>
          <xm:sqref>AJ9:AN28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vt:i4>
      </vt:variant>
    </vt:vector>
  </HeadingPairs>
  <TitlesOfParts>
    <vt:vector size="13" baseType="lpstr">
      <vt:lpstr>Criterios de evaluación</vt:lpstr>
      <vt:lpstr>Propuesta Usuarios</vt:lpstr>
      <vt:lpstr>Ajuste propuestas</vt:lpstr>
      <vt:lpstr>T1 Directos</vt:lpstr>
      <vt:lpstr>T2 Carare</vt:lpstr>
      <vt:lpstr>T3 Opon</vt:lpstr>
      <vt:lpstr>T4 Suarez</vt:lpstr>
      <vt:lpstr>T5 Fonce</vt:lpstr>
      <vt:lpstr>T6 Chicamocha</vt:lpstr>
      <vt:lpstr>T7 Sogamoso</vt:lpstr>
      <vt:lpstr>T8 Directos Lebrija</vt:lpstr>
      <vt:lpstr>Propuesta meta global</vt:lpstr>
      <vt:lpstr>'Propuesta meta global'!Títulos_a_imprimir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Propuesta meta carga contaminante usuarios que presentaron propuesta de meta</dc:title>
  <dc:subject>Establecimento tasa retributiva CAS quinquenio 2019-2024</dc:subject>
  <dc:creator>Vladimir I</dc:creator>
  <cp:keywords>Tasa Retributiva CAS 2018</cp:keywords>
  <cp:lastModifiedBy>Vladimir I</cp:lastModifiedBy>
  <cp:lastPrinted>2018-12-19T05:33:49Z</cp:lastPrinted>
  <dcterms:created xsi:type="dcterms:W3CDTF">2013-11-26T23:42:48Z</dcterms:created>
  <dcterms:modified xsi:type="dcterms:W3CDTF">2018-12-20T21:26:40Z</dcterms:modified>
</cp:coreProperties>
</file>